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chand\Downloads\"/>
    </mc:Choice>
  </mc:AlternateContent>
  <xr:revisionPtr revIDLastSave="0" documentId="13_ncr:1_{37482B9B-E965-45ED-A7EC-0F309552E424}" xr6:coauthVersionLast="47" xr6:coauthVersionMax="47" xr10:uidLastSave="{00000000-0000-0000-0000-000000000000}"/>
  <bookViews>
    <workbookView xWindow="-120" yWindow="-120" windowWidth="29040" windowHeight="15720" firstSheet="4" activeTab="4" xr2:uid="{72A5C6B0-9D2F-4661-9FA9-12F0FFA8E98F}"/>
  </bookViews>
  <sheets>
    <sheet name="HEG Estimate Tool" sheetId="20" r:id="rId1"/>
    <sheet name="2023 Mitigation Fee" sheetId="17" state="hidden" r:id="rId2"/>
    <sheet name="2025 Mitigation Fee" sheetId="19" r:id="rId3"/>
    <sheet name="CCAA Approved Calculation" sheetId="25" r:id="rId4"/>
    <sheet name="2025 Conservation Payment" sheetId="23" r:id="rId5"/>
    <sheet name="2025 Remediation Fee" sheetId="21" r:id="rId6"/>
    <sheet name="Cost Analysis" sheetId="24" r:id="rId7"/>
  </sheets>
  <definedNames>
    <definedName name="CHAT_Score">#REF!</definedName>
    <definedName name="Ecoregion" localSheetId="1">'2023 Mitigation Fee'!#REF!</definedName>
    <definedName name="Ecoregion" localSheetId="4">'2025 Conservation Payment'!#REF!</definedName>
    <definedName name="Ecoregion" localSheetId="2">'2025 Mitigation Fee'!#REF!</definedName>
    <definedName name="Ecoregion" localSheetId="5">'2025 Remediation Fee'!#REF!</definedName>
    <definedName name="Ecoregion" localSheetId="3">'CCAA Approved Calculation'!#REF!</definedName>
    <definedName name="Ecoregion" localSheetId="6">'Cost Analysis'!#REF!</definedName>
    <definedName name="Ecoregion">#REF!</definedName>
    <definedName name="HEG_Score">#REF!</definedName>
    <definedName name="ManagementPlanType">#REF!</definedName>
    <definedName name="_xlnm.Print_Area" localSheetId="0">'HEG Estimate Tool'!$B$1:$P$49</definedName>
    <definedName name="Treat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5" l="1"/>
  <c r="K14" i="25"/>
  <c r="C22" i="25" s="1"/>
  <c r="K13" i="25"/>
  <c r="C21" i="25" s="1"/>
  <c r="K12" i="25"/>
  <c r="G23" i="25"/>
  <c r="G22" i="25"/>
  <c r="G21" i="25"/>
  <c r="G20" i="25"/>
  <c r="C23" i="25"/>
  <c r="C20" i="25"/>
  <c r="L21" i="24"/>
  <c r="L22" i="24"/>
  <c r="L23" i="24"/>
  <c r="L20" i="24"/>
  <c r="H21" i="24"/>
  <c r="H22" i="24"/>
  <c r="H23" i="24"/>
  <c r="H20" i="24"/>
  <c r="G32" i="24"/>
  <c r="G33" i="24" s="1"/>
  <c r="G34" i="24" s="1"/>
  <c r="G35" i="24" s="1"/>
  <c r="G36" i="24" s="1"/>
  <c r="G37" i="24" s="1"/>
  <c r="G38" i="24" s="1"/>
  <c r="G39" i="24" s="1"/>
  <c r="G40" i="24" s="1"/>
  <c r="G41" i="24" s="1"/>
  <c r="G42" i="24" s="1"/>
  <c r="G43" i="24" s="1"/>
  <c r="G44" i="24" s="1"/>
  <c r="G45" i="24" s="1"/>
  <c r="G46" i="24" s="1"/>
  <c r="G47" i="24" s="1"/>
  <c r="G48" i="24" s="1"/>
  <c r="G49" i="24" s="1"/>
  <c r="G50" i="24" s="1"/>
  <c r="G51" i="24" s="1"/>
  <c r="G52" i="24" s="1"/>
  <c r="F32" i="24"/>
  <c r="F33" i="24" s="1"/>
  <c r="F34" i="24" s="1"/>
  <c r="D32" i="24"/>
  <c r="D33" i="24"/>
  <c r="C32" i="24"/>
  <c r="C33" i="24" s="1"/>
  <c r="C34" i="24" s="1"/>
  <c r="C35" i="24" s="1"/>
  <c r="C36" i="24" s="1"/>
  <c r="C37" i="24" s="1"/>
  <c r="C38" i="24" s="1"/>
  <c r="C39" i="24" s="1"/>
  <c r="C40" i="24" s="1"/>
  <c r="C41" i="24" s="1"/>
  <c r="C42" i="24" s="1"/>
  <c r="C43" i="24" s="1"/>
  <c r="C44" i="24" s="1"/>
  <c r="C45" i="24" s="1"/>
  <c r="C46" i="24" s="1"/>
  <c r="C47" i="24" s="1"/>
  <c r="C48" i="24" s="1"/>
  <c r="C49" i="24" s="1"/>
  <c r="C50" i="24" s="1"/>
  <c r="C51" i="24" s="1"/>
  <c r="C52" i="24" s="1"/>
  <c r="E20" i="23"/>
  <c r="E16" i="23"/>
  <c r="I21" i="23"/>
  <c r="I22" i="23"/>
  <c r="I23" i="23"/>
  <c r="I20" i="23"/>
  <c r="G20" i="23"/>
  <c r="E21" i="23"/>
  <c r="E22" i="23"/>
  <c r="E23" i="23"/>
  <c r="G23" i="23"/>
  <c r="G22" i="23"/>
  <c r="G21" i="23"/>
  <c r="K15" i="23"/>
  <c r="C23" i="23" s="1"/>
  <c r="K14" i="23"/>
  <c r="C22" i="23" s="1"/>
  <c r="K13" i="23"/>
  <c r="C21" i="23" s="1"/>
  <c r="K12" i="23"/>
  <c r="C20" i="23" s="1"/>
  <c r="I20" i="25" l="1"/>
  <c r="I21" i="25"/>
  <c r="I22" i="25"/>
  <c r="I23" i="25"/>
  <c r="K16" i="25"/>
  <c r="G53" i="24"/>
  <c r="D23" i="24" s="1"/>
  <c r="F35" i="24"/>
  <c r="F36" i="24" s="1"/>
  <c r="F37" i="24" s="1"/>
  <c r="F38" i="24" s="1"/>
  <c r="F39" i="24" s="1"/>
  <c r="F40" i="24" s="1"/>
  <c r="F41" i="24" s="1"/>
  <c r="F42" i="24" s="1"/>
  <c r="F43" i="24" s="1"/>
  <c r="F44" i="24" s="1"/>
  <c r="F45" i="24" s="1"/>
  <c r="F46" i="24" s="1"/>
  <c r="F47" i="24" s="1"/>
  <c r="F48" i="24" s="1"/>
  <c r="F49" i="24" s="1"/>
  <c r="F50" i="24" s="1"/>
  <c r="F51" i="24" s="1"/>
  <c r="F52" i="24" s="1"/>
  <c r="D34" i="24"/>
  <c r="D35" i="24" s="1"/>
  <c r="D36" i="24" s="1"/>
  <c r="D37" i="24" s="1"/>
  <c r="D38" i="24" s="1"/>
  <c r="D39" i="24" s="1"/>
  <c r="D40" i="24" s="1"/>
  <c r="D41" i="24" s="1"/>
  <c r="D42" i="24" s="1"/>
  <c r="D43" i="24" s="1"/>
  <c r="D44" i="24" s="1"/>
  <c r="D45" i="24" s="1"/>
  <c r="D46" i="24" s="1"/>
  <c r="D47" i="24" s="1"/>
  <c r="D48" i="24" s="1"/>
  <c r="D49" i="24" s="1"/>
  <c r="D50" i="24" s="1"/>
  <c r="D51" i="24" s="1"/>
  <c r="D52" i="24" s="1"/>
  <c r="K20" i="23"/>
  <c r="K23" i="23"/>
  <c r="K21" i="23"/>
  <c r="K22" i="23"/>
  <c r="K16" i="23"/>
  <c r="I24" i="25" l="1"/>
  <c r="I25" i="25" s="1"/>
  <c r="I26" i="25" s="1"/>
  <c r="F53" i="24"/>
  <c r="D22" i="24" s="1"/>
  <c r="D53" i="24"/>
  <c r="D21" i="24" s="1"/>
  <c r="K24" i="23"/>
  <c r="K23" i="21"/>
  <c r="K22" i="21"/>
  <c r="K21" i="21"/>
  <c r="K20" i="21"/>
  <c r="G31" i="21"/>
  <c r="G30" i="21"/>
  <c r="G29" i="21"/>
  <c r="I29" i="21" s="1"/>
  <c r="G28" i="21"/>
  <c r="K15" i="21"/>
  <c r="I31" i="21" s="1"/>
  <c r="K14" i="21"/>
  <c r="K13" i="21"/>
  <c r="K12" i="21"/>
  <c r="C53" i="24" l="1"/>
  <c r="D20" i="24" s="1"/>
  <c r="I28" i="21"/>
  <c r="I30" i="21"/>
  <c r="K24" i="21"/>
  <c r="K16" i="21"/>
  <c r="I32" i="21" l="1"/>
  <c r="I33" i="21" s="1"/>
  <c r="I34" i="21"/>
  <c r="Q1" i="20" l="1"/>
  <c r="J17" i="20" s="1"/>
  <c r="K15" i="20"/>
  <c r="G22" i="19" l="1"/>
  <c r="G21" i="19"/>
  <c r="G20" i="19"/>
  <c r="G19" i="19"/>
  <c r="K14" i="19"/>
  <c r="C22" i="19" s="1"/>
  <c r="K13" i="19"/>
  <c r="C21" i="19" s="1"/>
  <c r="K12" i="19"/>
  <c r="C20" i="19" s="1"/>
  <c r="K11" i="19"/>
  <c r="C19" i="19" s="1"/>
  <c r="G21" i="17"/>
  <c r="G22" i="17"/>
  <c r="G23" i="17"/>
  <c r="G20" i="17"/>
  <c r="I19" i="19" l="1"/>
  <c r="K15" i="19"/>
  <c r="I20" i="19"/>
  <c r="I21" i="19"/>
  <c r="I22" i="19"/>
  <c r="K13" i="17"/>
  <c r="C21" i="17" s="1"/>
  <c r="K14" i="17"/>
  <c r="C22" i="17" s="1"/>
  <c r="K15" i="17"/>
  <c r="C23" i="17" s="1"/>
  <c r="K12" i="17"/>
  <c r="C20" i="17" s="1"/>
  <c r="I23" i="19" l="1"/>
  <c r="I24" i="19" s="1"/>
  <c r="I25" i="19" s="1"/>
  <c r="I23" i="17"/>
  <c r="K16" i="17"/>
  <c r="I20" i="17"/>
  <c r="I21" i="17"/>
  <c r="I22" i="17"/>
  <c r="I24" i="17" l="1"/>
  <c r="I25" i="17" l="1"/>
  <c r="I26" i="17" s="1"/>
</calcChain>
</file>

<file path=xl/sharedStrings.xml><?xml version="1.0" encoding="utf-8"?>
<sst xmlns="http://schemas.openxmlformats.org/spreadsheetml/2006/main" count="462" uniqueCount="153">
  <si>
    <t>WAFWA Habitat Evaluation Guide (HEG) Estimate</t>
  </si>
  <si>
    <r>
      <rPr>
        <sz val="12"/>
        <color theme="1"/>
        <rFont val="Lato"/>
        <family val="2"/>
      </rPr>
      <t>Lesser Prairie-Chicken</t>
    </r>
    <r>
      <rPr>
        <i/>
        <sz val="12"/>
        <color theme="1"/>
        <rFont val="Lato"/>
        <family val="2"/>
      </rPr>
      <t xml:space="preserve">  (Tympanuchus pallidicinctus</t>
    </r>
    <r>
      <rPr>
        <sz val="12"/>
        <color theme="1"/>
        <rFont val="Lato"/>
        <family val="2"/>
      </rPr>
      <t xml:space="preserve">) </t>
    </r>
  </si>
  <si>
    <t>Jan 2024</t>
  </si>
  <si>
    <t>The WAFWA Habitat Evaluation Guide (HEG) estimate is provided when field vegetation monitoring is not conducted to complete the HEG.  The estimate utilizes the LPC Ecological Site Descriptions (ESDs) and LPC Percent Suitable Habitat GIS data layers to estimate the habitat quality variables.  The HEG estimate is intended to provide a slightly higher score than the field-based HEG to compensate for unknown variables related to habitat quality, such as grazing impacts and woody plant encroachment.</t>
  </si>
  <si>
    <t>1. Is the evaluation unit cultivated cropland or hayland that's in rotation with a cultivated crop?</t>
  </si>
  <si>
    <t>No</t>
  </si>
  <si>
    <t xml:space="preserve">     If answered Yes, the ESD is set to zero regardless of the mapped status.</t>
  </si>
  <si>
    <t>2. What is the LPC Ecological Site Description (ESD)?</t>
  </si>
  <si>
    <t>3. What is the Average Percent Suitable Habitat?</t>
  </si>
  <si>
    <t>Estimated HEG Score:</t>
  </si>
  <si>
    <t>Percent LPC Potential Habitat within 1-Mile</t>
  </si>
  <si>
    <t>0.0-0.1</t>
  </si>
  <si>
    <t>Estimated optimum habitat quality.</t>
  </si>
  <si>
    <t>Estimated very low to no habitat quality.</t>
  </si>
  <si>
    <r>
      <t xml:space="preserve">LPC Ecological Site Description (ESD) Value </t>
    </r>
    <r>
      <rPr>
        <sz val="10"/>
        <color theme="1"/>
        <rFont val="Calibri"/>
        <family val="2"/>
        <scheme val="minor"/>
      </rPr>
      <t xml:space="preserve">- Evaluation units are split by ESD, so there should be only one ESD per evaluation unit. Each ESD has been valued to determine its importance to LPC on a value range of 0 to 5.  A value of 5 represents the best habitat value. </t>
    </r>
    <r>
      <rPr>
        <b/>
        <sz val="10"/>
        <color theme="1"/>
        <rFont val="Calibri"/>
        <family val="2"/>
        <scheme val="minor"/>
      </rPr>
      <t xml:space="preserve"> </t>
    </r>
    <r>
      <rPr>
        <sz val="10"/>
        <color theme="1"/>
        <rFont val="Calibri"/>
        <family val="2"/>
        <scheme val="minor"/>
      </rPr>
      <t>Note: Change the ESD for cropland areas to zero (0). This data is provided as a geospatial raster dataset located on the www.sgpchat.org.</t>
    </r>
  </si>
  <si>
    <r>
      <t xml:space="preserve">Percent LPC Potential Habitat within 1-Mile </t>
    </r>
    <r>
      <rPr>
        <sz val="10"/>
        <color theme="1"/>
        <rFont val="Calibri"/>
        <family val="2"/>
        <scheme val="minor"/>
      </rPr>
      <t xml:space="preserve">- Percentage of the area consisting of grass cover with &lt;1% canopy cover of trees &gt;3 feet in height, as estimated within a one-mile radius from the center of the evaluation unit (an area covering 2,000 acres).  </t>
    </r>
    <r>
      <rPr>
        <b/>
        <sz val="10"/>
        <color theme="1"/>
        <rFont val="Calibri"/>
        <family val="2"/>
        <scheme val="minor"/>
      </rPr>
      <t xml:space="preserve"> </t>
    </r>
    <r>
      <rPr>
        <sz val="10"/>
        <color theme="1"/>
        <rFont val="Calibri"/>
        <family val="2"/>
        <scheme val="minor"/>
      </rPr>
      <t>To provide consistency in determining this percentage, WAFWA developed a GIS data layer that uses specific, approved data sources that are updated as the data sources become updated. This data is provided as a geospatial raster dataset located on the www.sgpchat.org.</t>
    </r>
  </si>
  <si>
    <t>2023 MITIGATION FEE &amp; IMPACT UNIT CALCULATIONS</t>
  </si>
  <si>
    <t>WAFWA's Oil &amp; Gas Conservation Agreement with Assurances (CCAA)</t>
  </si>
  <si>
    <t>Mitigation Fees are assessed for industry projects enrolled in the CCAA, using the following calculation (CCAA, Appendix A):</t>
  </si>
  <si>
    <t>Mitigation Fees = Impact Units x Endowment Multiplier x Impact Unit Cost x Administrative Fee</t>
  </si>
  <si>
    <t>ECOREGION:</t>
  </si>
  <si>
    <t xml:space="preserve">Mixedgrass Prairie </t>
  </si>
  <si>
    <t xml:space="preserve">Table 1. Calculate the Impact Units. </t>
  </si>
  <si>
    <t>CHAT Category</t>
  </si>
  <si>
    <r>
      <t>Impact Acres</t>
    </r>
    <r>
      <rPr>
        <vertAlign val="superscript"/>
        <sz val="9"/>
        <rFont val="Calibri Light"/>
        <family val="2"/>
        <scheme val="major"/>
      </rPr>
      <t>1a</t>
    </r>
  </si>
  <si>
    <r>
      <t>Habitat Quality
HEG Score</t>
    </r>
    <r>
      <rPr>
        <vertAlign val="superscript"/>
        <sz val="9"/>
        <rFont val="Calibri Light"/>
        <family val="2"/>
        <scheme val="major"/>
      </rPr>
      <t>1b</t>
    </r>
  </si>
  <si>
    <r>
      <t>CHAT Category
Impact Multiplier</t>
    </r>
    <r>
      <rPr>
        <vertAlign val="superscript"/>
        <sz val="9"/>
        <rFont val="Calibri Light"/>
        <family val="2"/>
        <scheme val="major"/>
      </rPr>
      <t>1c</t>
    </r>
  </si>
  <si>
    <r>
      <t>Impact Units</t>
    </r>
    <r>
      <rPr>
        <vertAlign val="superscript"/>
        <sz val="9"/>
        <rFont val="Calibri Light"/>
        <family val="2"/>
        <scheme val="major"/>
      </rPr>
      <t>1</t>
    </r>
  </si>
  <si>
    <t>CHAT 1 - Focal Areas</t>
  </si>
  <si>
    <t>x</t>
  </si>
  <si>
    <t>=</t>
  </si>
  <si>
    <t>CHAT 2 - Connectivity Zones</t>
  </si>
  <si>
    <t>CHAT 3 - Modeled Potential Habitat</t>
  </si>
  <si>
    <t>CHAT 4 - Potential Non-Habitat</t>
  </si>
  <si>
    <t>Impact Units:</t>
  </si>
  <si>
    <t>Table 2. Calculate the Mitigation Fee.</t>
  </si>
  <si>
    <t>CHAT Categories</t>
  </si>
  <si>
    <r>
      <t>Impact
Units</t>
    </r>
    <r>
      <rPr>
        <vertAlign val="superscript"/>
        <sz val="9"/>
        <rFont val="Calibri Light"/>
        <family val="2"/>
        <scheme val="major"/>
      </rPr>
      <t>1</t>
    </r>
  </si>
  <si>
    <r>
      <t>Endowment Multiplier</t>
    </r>
    <r>
      <rPr>
        <vertAlign val="superscript"/>
        <sz val="9"/>
        <rFont val="Calibri Light"/>
        <family val="2"/>
        <scheme val="major"/>
      </rPr>
      <t>2</t>
    </r>
  </si>
  <si>
    <r>
      <t>Impact Unit Cost</t>
    </r>
    <r>
      <rPr>
        <vertAlign val="superscript"/>
        <sz val="9"/>
        <rFont val="Calibri Light"/>
        <family val="2"/>
        <scheme val="major"/>
      </rPr>
      <t xml:space="preserve">3
</t>
    </r>
    <r>
      <rPr>
        <sz val="9"/>
        <rFont val="Calibri Light"/>
        <family val="2"/>
        <scheme val="major"/>
      </rPr>
      <t>(aka Unit Value)</t>
    </r>
  </si>
  <si>
    <t>Conservation Fee</t>
  </si>
  <si>
    <t>CHAT 1</t>
  </si>
  <si>
    <t>CHAT 2</t>
  </si>
  <si>
    <t>CHAT 3</t>
  </si>
  <si>
    <t>CHAT 4</t>
  </si>
  <si>
    <r>
      <rPr>
        <i/>
        <vertAlign val="superscript"/>
        <sz val="9"/>
        <color theme="1" tint="0.499984740745262"/>
        <rFont val="Calibri Light"/>
        <family val="2"/>
        <scheme val="major"/>
      </rPr>
      <t>3</t>
    </r>
    <r>
      <rPr>
        <i/>
        <sz val="9"/>
        <color theme="1" tint="0.499984740745262"/>
        <rFont val="Calibri Light"/>
        <family val="2"/>
        <scheme val="major"/>
      </rPr>
      <t>The Impact Unit Cost varies by Ecoregion.</t>
    </r>
  </si>
  <si>
    <t>Conservation Fee:</t>
  </si>
  <si>
    <t>Administative Fee (17.2%):</t>
  </si>
  <si>
    <t>Mitigation Fee:</t>
  </si>
  <si>
    <t>DEFINITIONS</t>
  </si>
  <si>
    <r>
      <rPr>
        <vertAlign val="superscript"/>
        <sz val="9"/>
        <rFont val="Calibri"/>
        <family val="2"/>
        <scheme val="minor"/>
      </rPr>
      <t>1</t>
    </r>
    <r>
      <rPr>
        <sz val="9"/>
        <rFont val="Calibri"/>
        <family val="2"/>
        <scheme val="minor"/>
      </rPr>
      <t xml:space="preserve"> </t>
    </r>
    <r>
      <rPr>
        <b/>
        <sz val="9"/>
        <rFont val="Calibri"/>
        <family val="2"/>
        <scheme val="minor"/>
      </rPr>
      <t>Impact Units</t>
    </r>
    <r>
      <rPr>
        <sz val="9"/>
        <rFont val="Calibri"/>
        <family val="2"/>
        <scheme val="minor"/>
      </rPr>
      <t xml:space="preserve"> = Impact Acres</t>
    </r>
    <r>
      <rPr>
        <vertAlign val="superscript"/>
        <sz val="9"/>
        <rFont val="Calibri"/>
        <family val="2"/>
        <scheme val="minor"/>
      </rPr>
      <t>1a</t>
    </r>
    <r>
      <rPr>
        <sz val="9"/>
        <rFont val="Calibri"/>
        <family val="2"/>
        <scheme val="minor"/>
      </rPr>
      <t xml:space="preserve"> x Habitat Quality HEG Score</t>
    </r>
    <r>
      <rPr>
        <vertAlign val="superscript"/>
        <sz val="9"/>
        <rFont val="Calibri"/>
        <family val="2"/>
        <scheme val="minor"/>
      </rPr>
      <t>1b</t>
    </r>
    <r>
      <rPr>
        <sz val="9"/>
        <rFont val="Calibri"/>
        <family val="2"/>
        <scheme val="minor"/>
      </rPr>
      <t xml:space="preserve"> x Impact Multiplier</t>
    </r>
    <r>
      <rPr>
        <vertAlign val="superscript"/>
        <sz val="9"/>
        <rFont val="Calibri"/>
        <family val="2"/>
        <scheme val="minor"/>
      </rPr>
      <t>3</t>
    </r>
  </si>
  <si>
    <r>
      <rPr>
        <vertAlign val="superscript"/>
        <sz val="9"/>
        <rFont val="Calibri"/>
        <family val="2"/>
        <scheme val="minor"/>
      </rPr>
      <t xml:space="preserve">1a </t>
    </r>
    <r>
      <rPr>
        <sz val="9"/>
        <rFont val="Calibri"/>
        <family val="2"/>
        <scheme val="minor"/>
      </rPr>
      <t xml:space="preserve">Impact Acres - The acreage of LPC habitat impacted resulting from the mitigation project. Calculated from the project's potential area of impact (as defined in the CCAA as a buffer distance from the project), minus any areas already impacted by development (as defined in the CCAA as a buffer distance from the development). </t>
    </r>
  </si>
  <si>
    <r>
      <rPr>
        <vertAlign val="superscript"/>
        <sz val="9"/>
        <rFont val="Calibri"/>
        <family val="2"/>
        <scheme val="minor"/>
      </rPr>
      <t>1b</t>
    </r>
    <r>
      <rPr>
        <sz val="9"/>
        <rFont val="Calibri"/>
        <family val="2"/>
        <scheme val="minor"/>
      </rPr>
      <t xml:space="preserve"> HEG Score - The CCAA ensures that habitat quality is a core element of ensuring conservation benefit to the species.  Rather than providing mitigation on a per acre basis, the CCAA takes into consideration the quality of the acreage by requiring an evaluation of the habitat conditions.</t>
    </r>
  </si>
  <si>
    <t xml:space="preserve"> This evaluation uses standardized protocol and a habitat evaluation guide (HEG), resulting in a HEG score ranging from 0.00 to 1.00 where a score of 1.00 represents the highest quality habitat. This evaluation may be conducted by a WAFWA certified technical service provider in the field, or a  estimation may be used (see "HEG Estimation Tool").</t>
  </si>
  <si>
    <r>
      <rPr>
        <vertAlign val="superscript"/>
        <sz val="9"/>
        <rFont val="Calibri"/>
        <family val="2"/>
        <scheme val="minor"/>
      </rPr>
      <t>1c</t>
    </r>
    <r>
      <rPr>
        <sz val="9"/>
        <rFont val="Calibri"/>
        <family val="2"/>
        <scheme val="minor"/>
      </rPr>
      <t xml:space="preserve"> Impact Multiplier - Together with the offset multipliers used to calculate credits, they produce a 2:1 mitigation ratio within each CHAT category</t>
    </r>
    <r>
      <rPr>
        <vertAlign val="superscript"/>
        <sz val="9"/>
        <rFont val="Calibri"/>
        <family val="2"/>
        <scheme val="minor"/>
      </rPr>
      <t>3a</t>
    </r>
    <r>
      <rPr>
        <sz val="9"/>
        <rFont val="Calibri"/>
        <family val="2"/>
        <scheme val="minor"/>
      </rPr>
      <t>. The impact multipliers are: CHAT 1 = 2.5, CHAT 2 = 2.1, CHAT 3 = 1.8, and CHAT 4 = 1.6.</t>
    </r>
  </si>
  <si>
    <r>
      <rPr>
        <vertAlign val="superscript"/>
        <sz val="9"/>
        <rFont val="Calibri"/>
        <family val="2"/>
        <scheme val="minor"/>
      </rPr>
      <t>2</t>
    </r>
    <r>
      <rPr>
        <sz val="9"/>
        <rFont val="Calibri"/>
        <family val="2"/>
        <scheme val="minor"/>
      </rPr>
      <t xml:space="preserve"> </t>
    </r>
    <r>
      <rPr>
        <b/>
        <sz val="9"/>
        <rFont val="Calibri"/>
        <family val="2"/>
        <scheme val="minor"/>
      </rPr>
      <t xml:space="preserve">Endowment Multiplier. </t>
    </r>
    <r>
      <rPr>
        <sz val="9"/>
        <rFont val="Calibri"/>
        <family val="2"/>
        <scheme val="minor"/>
      </rPr>
      <t>An endowment multiplier of 25 is applied to represent an assumption that a 4% real rate of return on the endowed funds is sufficient to offset the impact units into perpetuity.</t>
    </r>
  </si>
  <si>
    <r>
      <rPr>
        <vertAlign val="superscript"/>
        <sz val="9"/>
        <rFont val="Calibri"/>
        <family val="2"/>
        <scheme val="minor"/>
      </rPr>
      <t>3</t>
    </r>
    <r>
      <rPr>
        <sz val="9"/>
        <rFont val="Calibri"/>
        <family val="2"/>
        <scheme val="minor"/>
      </rPr>
      <t xml:space="preserve"> </t>
    </r>
    <r>
      <rPr>
        <b/>
        <sz val="9"/>
        <rFont val="Calibri"/>
        <family val="2"/>
        <scheme val="minor"/>
      </rPr>
      <t>Impact Unit Cost</t>
    </r>
    <r>
      <rPr>
        <sz val="9"/>
        <rFont val="Calibri"/>
        <family val="2"/>
        <scheme val="minor"/>
      </rPr>
      <t>. Average per acre cost, per ecoregion, to aquire and manage LPC habitat which provides the offsetting Conservation Units (credits) to the Impacts Units (debits). These values represent the total cost to develop an acre of the highest quality LPC habitat (HEG = 1.0) within each ecoregion. Costs are calculated annually based on current USDA habitat management practice costs. Annual changes in the cost will not result in increase or decrease to the overall Mitigation Fees of more than 3% in any given year (CCAA, D1).</t>
    </r>
  </si>
  <si>
    <t>Ecoregions</t>
  </si>
  <si>
    <t>2023 Habitat Management Cost
(aka Unit Value)</t>
  </si>
  <si>
    <t xml:space="preserve">Sand Sagebrush Prairie </t>
  </si>
  <si>
    <t xml:space="preserve">Shinnery Oak Prairie </t>
  </si>
  <si>
    <t xml:space="preserve">Shortgrass Prairie </t>
  </si>
  <si>
    <t>Mitigation Fees = Impact Units x Endowment Multiplier x Unit Value x Administrative Fee</t>
  </si>
  <si>
    <t xml:space="preserve">Table 1. Calculate the Impact Units (aka Debits). </t>
  </si>
  <si>
    <r>
      <t>Unit Value</t>
    </r>
    <r>
      <rPr>
        <vertAlign val="superscript"/>
        <sz val="9"/>
        <rFont val="Calibri Light"/>
        <family val="2"/>
        <scheme val="major"/>
      </rPr>
      <t>3</t>
    </r>
  </si>
  <si>
    <r>
      <rPr>
        <i/>
        <vertAlign val="superscript"/>
        <sz val="9"/>
        <color theme="1" tint="0.499984740745262"/>
        <rFont val="Calibri Light"/>
        <family val="2"/>
        <scheme val="major"/>
      </rPr>
      <t>3</t>
    </r>
    <r>
      <rPr>
        <i/>
        <sz val="9"/>
        <color theme="1" tint="0.499984740745262"/>
        <rFont val="Calibri Light"/>
        <family val="2"/>
        <scheme val="major"/>
      </rPr>
      <t>The Unit Value varies by Ecoregion.</t>
    </r>
  </si>
  <si>
    <r>
      <rPr>
        <vertAlign val="superscript"/>
        <sz val="9"/>
        <rFont val="Calibri"/>
        <family val="2"/>
        <scheme val="minor"/>
      </rPr>
      <t>2</t>
    </r>
    <r>
      <rPr>
        <sz val="9"/>
        <rFont val="Calibri"/>
        <family val="2"/>
        <scheme val="minor"/>
      </rPr>
      <t xml:space="preserve"> </t>
    </r>
    <r>
      <rPr>
        <b/>
        <sz val="9"/>
        <rFont val="Calibri"/>
        <family val="2"/>
        <scheme val="minor"/>
      </rPr>
      <t xml:space="preserve">Endowment Multiplier. </t>
    </r>
    <r>
      <rPr>
        <sz val="9"/>
        <rFont val="Calibri"/>
        <family val="2"/>
        <scheme val="minor"/>
      </rPr>
      <t>An endowment multiplier of 25 is applied to represent an assumption that a 4% real rate of return on the endowed funds is sufficient to offset the impact units into perpetuity (4%=0.04, 1/0.04 = 25).</t>
    </r>
  </si>
  <si>
    <r>
      <rPr>
        <vertAlign val="superscript"/>
        <sz val="9"/>
        <rFont val="Calibri"/>
        <family val="2"/>
        <scheme val="minor"/>
      </rPr>
      <t>3</t>
    </r>
    <r>
      <rPr>
        <sz val="9"/>
        <rFont val="Calibri"/>
        <family val="2"/>
        <scheme val="minor"/>
      </rPr>
      <t xml:space="preserve"> </t>
    </r>
    <r>
      <rPr>
        <b/>
        <sz val="9"/>
        <rFont val="Calibri"/>
        <family val="2"/>
        <scheme val="minor"/>
      </rPr>
      <t>Unit Value</t>
    </r>
    <r>
      <rPr>
        <sz val="9"/>
        <rFont val="Calibri"/>
        <family val="2"/>
        <scheme val="minor"/>
      </rPr>
      <t>. Average per acre cost, per ecoregion, to aquire and manage LPC habitat which provides the offsetting Conservation Units (credits) to the Impacts Units (debits). These values represent the total cost to develop an acre of the highest quality LPC habitat (HEG = 1.0) within each ecoregion. Costs are calculated annually based on current USDA habitat management practice costs. Annual changes in the cost will not result in increase or decrease to the overall Mitigation Fees of more than 3% in any given year (CCAA, D1).</t>
    </r>
  </si>
  <si>
    <t>Conservation payments are paid annually to landowners enrolled in the CCAA, using the following calculation:</t>
  </si>
  <si>
    <t>Conservation Payment = Offset Units x Practice Weight x Unit Value x Payment Scaling</t>
  </si>
  <si>
    <t>PLAN TYPE:</t>
  </si>
  <si>
    <t>Planted Grass Management Plan</t>
  </si>
  <si>
    <t>Shortgrass Prairie</t>
  </si>
  <si>
    <t xml:space="preserve">Table 1. Calculate the Offsest Units (aka Credits). </t>
  </si>
  <si>
    <r>
      <t>Unimpacted Acres</t>
    </r>
    <r>
      <rPr>
        <vertAlign val="superscript"/>
        <sz val="9"/>
        <rFont val="Calibri Light"/>
        <family val="2"/>
        <scheme val="major"/>
      </rPr>
      <t>1a</t>
    </r>
  </si>
  <si>
    <r>
      <t>CHAT Category
Offset Multiplier</t>
    </r>
    <r>
      <rPr>
        <vertAlign val="superscript"/>
        <sz val="9"/>
        <rFont val="Calibri Light"/>
        <family val="2"/>
        <scheme val="major"/>
      </rPr>
      <t>1c</t>
    </r>
  </si>
  <si>
    <r>
      <t>Offset Units</t>
    </r>
    <r>
      <rPr>
        <vertAlign val="superscript"/>
        <sz val="9"/>
        <rFont val="Calibri Light"/>
        <family val="2"/>
        <scheme val="major"/>
      </rPr>
      <t>1</t>
    </r>
  </si>
  <si>
    <t>Offset Units:</t>
  </si>
  <si>
    <t>Table 2. Calculate the Conservation Cost (Offset Units x Practice Weight x Unit Value x Payment Scaling)</t>
  </si>
  <si>
    <r>
      <t>Offset
Units</t>
    </r>
    <r>
      <rPr>
        <vertAlign val="superscript"/>
        <sz val="9"/>
        <rFont val="Calibri Light"/>
        <family val="2"/>
        <scheme val="major"/>
      </rPr>
      <t>1</t>
    </r>
  </si>
  <si>
    <r>
      <rPr>
        <sz val="9"/>
        <rFont val="Calibri Light"/>
        <family val="2"/>
        <scheme val="major"/>
      </rPr>
      <t>Practice
Weight</t>
    </r>
    <r>
      <rPr>
        <vertAlign val="superscript"/>
        <sz val="9"/>
        <rFont val="Calibri Light"/>
        <family val="2"/>
        <scheme val="major"/>
      </rPr>
      <t>2</t>
    </r>
  </si>
  <si>
    <r>
      <t>Payment Scaling</t>
    </r>
    <r>
      <rPr>
        <vertAlign val="superscript"/>
        <sz val="9"/>
        <rFont val="Calibri Light"/>
        <family val="2"/>
        <scheme val="major"/>
      </rPr>
      <t>4</t>
    </r>
  </si>
  <si>
    <t>Conservation Cost</t>
  </si>
  <si>
    <t>Conservation Cost:</t>
  </si>
  <si>
    <r>
      <rPr>
        <vertAlign val="superscript"/>
        <sz val="9"/>
        <rFont val="Calibri"/>
        <family val="2"/>
        <scheme val="minor"/>
      </rPr>
      <t>1</t>
    </r>
    <r>
      <rPr>
        <sz val="9"/>
        <rFont val="Calibri"/>
        <family val="2"/>
        <scheme val="minor"/>
      </rPr>
      <t xml:space="preserve"> </t>
    </r>
    <r>
      <rPr>
        <b/>
        <sz val="9"/>
        <rFont val="Calibri"/>
        <family val="2"/>
        <scheme val="minor"/>
      </rPr>
      <t>Offset Units</t>
    </r>
    <r>
      <rPr>
        <sz val="9"/>
        <rFont val="Calibri"/>
        <family val="2"/>
        <scheme val="minor"/>
      </rPr>
      <t xml:space="preserve"> = Unimpact Acres</t>
    </r>
    <r>
      <rPr>
        <vertAlign val="superscript"/>
        <sz val="9"/>
        <rFont val="Calibri"/>
        <family val="2"/>
        <scheme val="minor"/>
      </rPr>
      <t>1a</t>
    </r>
    <r>
      <rPr>
        <sz val="9"/>
        <rFont val="Calibri"/>
        <family val="2"/>
        <scheme val="minor"/>
      </rPr>
      <t xml:space="preserve"> x Habitat Quality HEG Score</t>
    </r>
    <r>
      <rPr>
        <vertAlign val="superscript"/>
        <sz val="9"/>
        <rFont val="Calibri"/>
        <family val="2"/>
        <scheme val="minor"/>
      </rPr>
      <t>1b</t>
    </r>
    <r>
      <rPr>
        <sz val="9"/>
        <rFont val="Calibri"/>
        <family val="2"/>
        <scheme val="minor"/>
      </rPr>
      <t xml:space="preserve"> x Offset Multiplier</t>
    </r>
    <r>
      <rPr>
        <vertAlign val="superscript"/>
        <sz val="9"/>
        <rFont val="Calibri"/>
        <family val="2"/>
        <scheme val="minor"/>
      </rPr>
      <t>3</t>
    </r>
  </si>
  <si>
    <r>
      <rPr>
        <vertAlign val="superscript"/>
        <sz val="9"/>
        <rFont val="Calibri"/>
        <family val="2"/>
        <scheme val="minor"/>
      </rPr>
      <t>1a</t>
    </r>
    <r>
      <rPr>
        <sz val="9"/>
        <rFont val="Calibri"/>
        <family val="2"/>
        <scheme val="minor"/>
      </rPr>
      <t xml:space="preserve"> Unimpacted Acres (aka Habitat Acres) - Enrolled lands directly or indirectly impacted by infrastructure deemed by the CCAA as potentially reducing LPC habitat quality or suitability. </t>
    </r>
  </si>
  <si>
    <r>
      <rPr>
        <vertAlign val="superscript"/>
        <sz val="9"/>
        <rFont val="Calibri"/>
        <family val="2"/>
        <scheme val="minor"/>
      </rPr>
      <t>1c</t>
    </r>
    <r>
      <rPr>
        <sz val="9"/>
        <rFont val="Calibri"/>
        <family val="2"/>
        <scheme val="minor"/>
      </rPr>
      <t xml:space="preserve"> Offset Multiplier - Together with the impact multipliers used to calculate debits, they produce a 2:1 mitigation ratio within each CHAT category</t>
    </r>
    <r>
      <rPr>
        <vertAlign val="superscript"/>
        <sz val="9"/>
        <rFont val="Calibri"/>
        <family val="2"/>
        <scheme val="minor"/>
      </rPr>
      <t>3a</t>
    </r>
    <r>
      <rPr>
        <sz val="9"/>
        <rFont val="Calibri"/>
        <family val="2"/>
        <scheme val="minor"/>
      </rPr>
      <t>. The offset multipliers are: CHAT 1 = 1.25, CHAT 2 = 1.05, CHAT 3 = 0.9, CHAT 4 = 0.8.</t>
    </r>
  </si>
  <si>
    <r>
      <rPr>
        <vertAlign val="superscript"/>
        <sz val="9"/>
        <rFont val="Calibri"/>
        <family val="2"/>
        <scheme val="minor"/>
      </rPr>
      <t>2</t>
    </r>
    <r>
      <rPr>
        <sz val="9"/>
        <rFont val="Calibri"/>
        <family val="2"/>
        <scheme val="minor"/>
      </rPr>
      <t xml:space="preserve"> </t>
    </r>
    <r>
      <rPr>
        <b/>
        <sz val="9"/>
        <rFont val="Calibri"/>
        <family val="2"/>
        <scheme val="minor"/>
      </rPr>
      <t>Practice Weight</t>
    </r>
    <r>
      <rPr>
        <sz val="9"/>
        <rFont val="Calibri"/>
        <family val="2"/>
        <scheme val="minor"/>
      </rPr>
      <t xml:space="preserve"> - The value of an offset unit will be scaled in proportion to the cost of implementing each prescribed practice relative to the unit value in each service area (RWP page 223).</t>
    </r>
  </si>
  <si>
    <t>Practice/Ecoregions</t>
  </si>
  <si>
    <t>Planted Grass Management Plan | Mixedgrass Prairie</t>
  </si>
  <si>
    <t>Planted Grass Management Plan | Sand Sagebrush Prairie</t>
  </si>
  <si>
    <t>Planted Grass Management Plan | Shinnery Oak Prairie</t>
  </si>
  <si>
    <t>Planted Grass Management Plan | Shortgrass Prairie</t>
  </si>
  <si>
    <t>Rangeland Management Plan | Mixedgrass Prairie</t>
  </si>
  <si>
    <t>Rangeland Management Plan | Sand Sagebrush Prairie</t>
  </si>
  <si>
    <t>Rangeland Management Plan | Shinnery Oak Prairie</t>
  </si>
  <si>
    <t>Rangeland Management Plan | Shortgrass Prairie</t>
  </si>
  <si>
    <t>Mixedgrass Prairie</t>
  </si>
  <si>
    <t>Sand Sagebrush Prairie</t>
  </si>
  <si>
    <t>Shinnery Oak Prairie</t>
  </si>
  <si>
    <r>
      <rPr>
        <vertAlign val="superscript"/>
        <sz val="9"/>
        <rFont val="Calibri"/>
        <family val="2"/>
        <scheme val="minor"/>
      </rPr>
      <t>4</t>
    </r>
    <r>
      <rPr>
        <b/>
        <vertAlign val="superscript"/>
        <sz val="9"/>
        <rFont val="Calibri"/>
        <family val="2"/>
        <scheme val="minor"/>
      </rPr>
      <t xml:space="preserve"> </t>
    </r>
    <r>
      <rPr>
        <b/>
        <sz val="9"/>
        <rFont val="Calibri"/>
        <family val="2"/>
        <scheme val="minor"/>
      </rPr>
      <t>Payment Scaling.</t>
    </r>
    <r>
      <rPr>
        <sz val="9"/>
        <rFont val="Calibri"/>
        <family val="2"/>
        <scheme val="minor"/>
      </rPr>
      <t xml:space="preserve"> </t>
    </r>
  </si>
  <si>
    <t>Planted Grass Management Plan | CHAT 1</t>
  </si>
  <si>
    <t>Planted Grass Management Plan | CHAT 2</t>
  </si>
  <si>
    <t>Planted Grass Management Plan | CHAT 3</t>
  </si>
  <si>
    <t>Planted Grass Management Plan | CHAT 4</t>
  </si>
  <si>
    <t>Rangeland Management Plan | CHAT 1</t>
  </si>
  <si>
    <t>Rangeland Management Plan | CHAT 2</t>
  </si>
  <si>
    <t>Rangeland Management Plan | CHAT 3</t>
  </si>
  <si>
    <t>Rangeland Management Plan | CHAT 4</t>
  </si>
  <si>
    <t>Management Plan Type</t>
  </si>
  <si>
    <t>Rangeland Management Plan</t>
  </si>
  <si>
    <t>Remediation Fees are assessed for industry projects enrolled in the CCAA, using the following calculation (CCAA, Appendix A):</t>
  </si>
  <si>
    <t>Remediation Fees = Remediation Units x Endowment Multiplier x Impact Unit Cost x Administrative Fee</t>
  </si>
  <si>
    <r>
      <t>Table 1(A). Calculate the Remedation Units (</t>
    </r>
    <r>
      <rPr>
        <u/>
        <sz val="9"/>
        <rFont val="Calibri"/>
        <family val="2"/>
        <scheme val="minor"/>
      </rPr>
      <t>where Mitigation Fees Were Paid</t>
    </r>
    <r>
      <rPr>
        <sz val="9"/>
        <rFont val="Calibri"/>
        <family val="2"/>
        <scheme val="minor"/>
      </rPr>
      <t>)</t>
    </r>
  </si>
  <si>
    <r>
      <t>Remediated Acres</t>
    </r>
    <r>
      <rPr>
        <vertAlign val="superscript"/>
        <sz val="9"/>
        <rFont val="Calibri Light"/>
        <family val="2"/>
        <scheme val="major"/>
      </rPr>
      <t>1a</t>
    </r>
  </si>
  <si>
    <r>
      <t>Remediation Units</t>
    </r>
    <r>
      <rPr>
        <vertAlign val="superscript"/>
        <sz val="9"/>
        <rFont val="Calibri Light"/>
        <family val="2"/>
        <scheme val="major"/>
      </rPr>
      <t>1</t>
    </r>
  </si>
  <si>
    <r>
      <t>Table 1(A). Calculate the Remedation Units (</t>
    </r>
    <r>
      <rPr>
        <u/>
        <sz val="9"/>
        <rFont val="Calibri"/>
        <family val="2"/>
        <scheme val="minor"/>
      </rPr>
      <t xml:space="preserve">where Mitigation Fees Were </t>
    </r>
    <r>
      <rPr>
        <b/>
        <u/>
        <sz val="9"/>
        <rFont val="Calibri"/>
        <family val="2"/>
        <scheme val="minor"/>
      </rPr>
      <t>Not</t>
    </r>
    <r>
      <rPr>
        <u/>
        <sz val="9"/>
        <rFont val="Calibri"/>
        <family val="2"/>
        <scheme val="minor"/>
      </rPr>
      <t xml:space="preserve"> Paid</t>
    </r>
    <r>
      <rPr>
        <sz val="9"/>
        <rFont val="Calibri"/>
        <family val="2"/>
        <scheme val="minor"/>
      </rPr>
      <t>)</t>
    </r>
  </si>
  <si>
    <r>
      <t>Remediation
Units</t>
    </r>
    <r>
      <rPr>
        <vertAlign val="superscript"/>
        <sz val="9"/>
        <rFont val="Calibri Light"/>
        <family val="2"/>
        <scheme val="major"/>
      </rPr>
      <t>1</t>
    </r>
  </si>
  <si>
    <t>1/2 of the Administative Fee (8.60%):</t>
  </si>
  <si>
    <r>
      <rPr>
        <vertAlign val="superscript"/>
        <sz val="9"/>
        <color rgb="FF000000"/>
        <rFont val="Calibri"/>
        <family val="2"/>
        <scheme val="minor"/>
      </rPr>
      <t>2</t>
    </r>
    <r>
      <rPr>
        <sz val="9"/>
        <color rgb="FF000000"/>
        <rFont val="Calibri"/>
        <family val="2"/>
        <scheme val="minor"/>
      </rPr>
      <t xml:space="preserve"> </t>
    </r>
    <r>
      <rPr>
        <b/>
        <sz val="9"/>
        <color rgb="FF000000"/>
        <rFont val="Calibri"/>
        <family val="2"/>
        <scheme val="minor"/>
      </rPr>
      <t xml:space="preserve">Endowment Multiplier. </t>
    </r>
    <r>
      <rPr>
        <sz val="9"/>
        <color rgb="FF000000"/>
        <rFont val="Calibri"/>
        <family val="2"/>
        <scheme val="minor"/>
      </rPr>
      <t>An endowment multiplier of 25 is applied to represent an assumption that a 4% real rate of return on the endowed funds is sufficient to offset the impact units into perpetuity (4%=0.04, 1/0.04 = 25).</t>
    </r>
  </si>
  <si>
    <t xml:space="preserve"> 2024 MITIGATION COST VS. CONSERVATION COST</t>
  </si>
  <si>
    <t>This tool compares the mitigation fee against the conservation costs, to ensure 1] the mitigation fee is providing adequate funding for conservation, and 2] that conservation is being implemented in a cost-effective manner.</t>
  </si>
  <si>
    <t>VARIABLES</t>
  </si>
  <si>
    <t>• Assumed annual inflation rate:</t>
  </si>
  <si>
    <t>• Assumed 1 offset unit = 0.8 acres (CHAT 1, HEG 1).</t>
  </si>
  <si>
    <t>Table 1. Mitigation fee paid.</t>
  </si>
  <si>
    <r>
      <t>Mitigation Fee</t>
    </r>
    <r>
      <rPr>
        <vertAlign val="superscript"/>
        <sz val="9"/>
        <rFont val="Calibri"/>
        <family val="2"/>
        <scheme val="minor"/>
      </rPr>
      <t>1</t>
    </r>
  </si>
  <si>
    <r>
      <rPr>
        <vertAlign val="superscript"/>
        <sz val="8"/>
        <rFont val="Calibri"/>
        <family val="2"/>
        <scheme val="minor"/>
      </rPr>
      <t xml:space="preserve">1 </t>
    </r>
    <r>
      <rPr>
        <sz val="8"/>
        <rFont val="Calibri"/>
        <family val="2"/>
        <scheme val="minor"/>
      </rPr>
      <t>Excludes the administrative fee.</t>
    </r>
  </si>
  <si>
    <t>Table 2. Conservation cost for 1 unit generated into perpetuity.</t>
  </si>
  <si>
    <r>
      <t>2024 Annual Payment</t>
    </r>
    <r>
      <rPr>
        <vertAlign val="superscript"/>
        <sz val="9"/>
        <rFont val="Calibri"/>
        <family val="2"/>
        <scheme val="minor"/>
      </rPr>
      <t>1</t>
    </r>
  </si>
  <si>
    <r>
      <t>Total Annual Payments</t>
    </r>
    <r>
      <rPr>
        <vertAlign val="superscript"/>
        <sz val="9"/>
        <rFont val="Calibri"/>
        <family val="2"/>
        <scheme val="minor"/>
      </rPr>
      <t>2</t>
    </r>
  </si>
  <si>
    <t>Incentive Payment</t>
  </si>
  <si>
    <t>Restoration Payment (20%)</t>
  </si>
  <si>
    <t>Easement Acquisition</t>
  </si>
  <si>
    <t>+</t>
  </si>
  <si>
    <r>
      <t xml:space="preserve">1 </t>
    </r>
    <r>
      <rPr>
        <sz val="8"/>
        <rFont val="Calibri"/>
        <family val="2"/>
        <scheme val="minor"/>
      </rPr>
      <t>For a Rangeland Management Plan</t>
    </r>
    <r>
      <rPr>
        <vertAlign val="superscript"/>
        <sz val="8"/>
        <rFont val="Calibri"/>
        <family val="2"/>
        <scheme val="minor"/>
      </rPr>
      <t>.</t>
    </r>
  </si>
  <si>
    <r>
      <t>2</t>
    </r>
    <r>
      <rPr>
        <sz val="8"/>
        <rFont val="Calibri"/>
        <family val="2"/>
        <scheme val="minor"/>
      </rPr>
      <t xml:space="preserve"> Cumulative annual payments anticipated until the end of the permit (2044). This includes the annual rate of inflation.</t>
    </r>
  </si>
  <si>
    <t>Forecasted cost of annual conservation payment, using the assumption of having an annual 3% inflation cost.</t>
  </si>
  <si>
    <t>Mixedgrass</t>
  </si>
  <si>
    <t>Sand Sagebrush</t>
  </si>
  <si>
    <t>Shinnery Oak</t>
  </si>
  <si>
    <t>Shortgrass</t>
  </si>
  <si>
    <t>Years</t>
  </si>
  <si>
    <t xml:space="preserve">Cost Forecast </t>
  </si>
  <si>
    <t>Total Paid:</t>
  </si>
  <si>
    <t>Restoration Costs (conversion)</t>
  </si>
  <si>
    <r>
      <rPr>
        <b/>
        <sz val="9"/>
        <rFont val="Calibri"/>
        <family val="2"/>
        <scheme val="minor"/>
      </rPr>
      <t>2025 Habitat Management Cost</t>
    </r>
    <r>
      <rPr>
        <sz val="9"/>
        <rFont val="Calibri"/>
        <family val="2"/>
        <scheme val="minor"/>
      </rPr>
      <t xml:space="preserve">
(aka Unit Value)</t>
    </r>
  </si>
  <si>
    <t>2025 CONSERVATION COST &amp; OFFSET UNIT CALCULATIONS</t>
  </si>
  <si>
    <t>2025 MITIGATION FEE &amp; IMPACT UNIT CALCULATIONS</t>
  </si>
  <si>
    <t>2025 REMEDIATION FEE &amp; IMPACT UNIT CALCULATIONS</t>
  </si>
  <si>
    <r>
      <rPr>
        <b/>
        <sz val="9"/>
        <rFont val="Calibri"/>
        <family val="2"/>
        <scheme val="minor"/>
      </rPr>
      <t>2025 Habitat Management Cos</t>
    </r>
    <r>
      <rPr>
        <sz val="9"/>
        <rFont val="Calibri"/>
        <family val="2"/>
        <scheme val="minor"/>
      </rPr>
      <t>t
(aka Unit Value)</t>
    </r>
  </si>
  <si>
    <t>Impact Units x Endowment Multiplier x Unit Value x Administrative Fee</t>
  </si>
  <si>
    <t>Table 1. Calculate the Impact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</si>
</sst>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quot;$&quot;#,##0.00"/>
    <numFmt numFmtId="165" formatCode="0.0%"/>
    <numFmt numFmtId="166" formatCode="0.0"/>
    <numFmt numFmtId="167" formatCode="0.000"/>
    <numFmt numFmtId="168" formatCode="0.000_);[Red]\(0.000\)"/>
    <numFmt numFmtId="169" formatCode="0.0000"/>
  </numFmts>
  <fonts count="54" x14ac:knownFonts="1">
    <font>
      <sz val="11"/>
      <color theme="1"/>
      <name val="Calibri"/>
      <family val="2"/>
      <scheme val="minor"/>
    </font>
    <font>
      <b/>
      <sz val="11"/>
      <color theme="1"/>
      <name val="Calibri"/>
      <family val="2"/>
      <scheme val="minor"/>
    </font>
    <font>
      <sz val="9"/>
      <color theme="1"/>
      <name val="Calibri"/>
      <family val="2"/>
      <scheme val="minor"/>
    </font>
    <font>
      <sz val="8"/>
      <name val="Calibri"/>
      <family val="2"/>
      <scheme val="minor"/>
    </font>
    <font>
      <sz val="8"/>
      <color theme="1"/>
      <name val="Calibri"/>
      <family val="2"/>
      <scheme val="minor"/>
    </font>
    <font>
      <b/>
      <sz val="9"/>
      <color theme="1"/>
      <name val="Calibri"/>
      <family val="2"/>
      <scheme val="minor"/>
    </font>
    <font>
      <b/>
      <sz val="14"/>
      <color theme="1"/>
      <name val="Calibri"/>
      <family val="2"/>
      <scheme val="minor"/>
    </font>
    <font>
      <sz val="10"/>
      <name val="Calibri"/>
      <family val="2"/>
      <scheme val="minor"/>
    </font>
    <font>
      <sz val="11"/>
      <name val="Calibri"/>
      <family val="2"/>
      <scheme val="minor"/>
    </font>
    <font>
      <sz val="9"/>
      <name val="Calibri"/>
      <family val="2"/>
      <scheme val="minor"/>
    </font>
    <font>
      <sz val="10"/>
      <name val="Calibri Light"/>
      <family val="2"/>
      <scheme val="major"/>
    </font>
    <font>
      <sz val="10.5"/>
      <name val="Calibri"/>
      <family val="2"/>
      <scheme val="minor"/>
    </font>
    <font>
      <sz val="10.5"/>
      <color theme="1"/>
      <name val="Calibri"/>
      <family val="2"/>
      <scheme val="minor"/>
    </font>
    <font>
      <b/>
      <sz val="10.5"/>
      <color theme="1"/>
      <name val="Calibri"/>
      <family val="2"/>
      <scheme val="minor"/>
    </font>
    <font>
      <sz val="10.5"/>
      <name val="Calibri Light"/>
      <family val="2"/>
      <scheme val="major"/>
    </font>
    <font>
      <i/>
      <sz val="10.5"/>
      <name val="Calibri"/>
      <family val="2"/>
      <scheme val="minor"/>
    </font>
    <font>
      <sz val="9"/>
      <name val="Calibri Light"/>
      <family val="2"/>
      <scheme val="major"/>
    </font>
    <font>
      <vertAlign val="superscript"/>
      <sz val="9"/>
      <name val="Calibri Light"/>
      <family val="2"/>
      <scheme val="major"/>
    </font>
    <font>
      <vertAlign val="superscript"/>
      <sz val="9"/>
      <name val="Calibri"/>
      <family val="2"/>
      <scheme val="minor"/>
    </font>
    <font>
      <b/>
      <sz val="9"/>
      <name val="Calibri"/>
      <family val="2"/>
      <scheme val="minor"/>
    </font>
    <font>
      <sz val="12"/>
      <name val="Calibri Light"/>
      <family val="2"/>
      <scheme val="major"/>
    </font>
    <font>
      <sz val="9.5"/>
      <name val="Calibri Light"/>
      <family val="2"/>
      <scheme val="major"/>
    </font>
    <font>
      <sz val="9.5"/>
      <color rgb="FF000000"/>
      <name val="Calibri Light"/>
      <family val="2"/>
    </font>
    <font>
      <b/>
      <sz val="10.5"/>
      <name val="Calibri"/>
      <family val="2"/>
      <scheme val="minor"/>
    </font>
    <font>
      <sz val="11"/>
      <color theme="1" tint="0.499984740745262"/>
      <name val="Calibri"/>
      <family val="2"/>
      <scheme val="minor"/>
    </font>
    <font>
      <i/>
      <sz val="9"/>
      <color theme="1" tint="0.499984740745262"/>
      <name val="Calibri Light"/>
      <family val="2"/>
      <scheme val="major"/>
    </font>
    <font>
      <b/>
      <sz val="11"/>
      <name val="Calibri"/>
      <family val="2"/>
      <scheme val="minor"/>
    </font>
    <font>
      <sz val="9.5"/>
      <name val="Calibri Light"/>
      <family val="2"/>
    </font>
    <font>
      <sz val="12"/>
      <name val="Calibri"/>
      <family val="2"/>
      <scheme val="minor"/>
    </font>
    <font>
      <i/>
      <sz val="9"/>
      <color theme="1" tint="0.499984740745262"/>
      <name val="Calibri"/>
      <family val="2"/>
      <scheme val="minor"/>
    </font>
    <font>
      <sz val="10"/>
      <color theme="0"/>
      <name val="Calibri"/>
      <family val="2"/>
      <scheme val="minor"/>
    </font>
    <font>
      <i/>
      <vertAlign val="superscript"/>
      <sz val="9"/>
      <color theme="1" tint="0.499984740745262"/>
      <name val="Calibri Light"/>
      <family val="2"/>
      <scheme val="major"/>
    </font>
    <font>
      <b/>
      <sz val="11"/>
      <color theme="0"/>
      <name val="Calibri"/>
      <family val="2"/>
      <scheme val="minor"/>
    </font>
    <font>
      <b/>
      <sz val="14"/>
      <color theme="1"/>
      <name val="Lato"/>
      <family val="2"/>
    </font>
    <font>
      <i/>
      <sz val="12"/>
      <color theme="1"/>
      <name val="Lato"/>
      <family val="2"/>
    </font>
    <font>
      <sz val="12"/>
      <color theme="1"/>
      <name val="Lato"/>
      <family val="2"/>
    </font>
    <font>
      <sz val="10"/>
      <color theme="1"/>
      <name val="Calibri"/>
      <family val="2"/>
      <scheme val="minor"/>
    </font>
    <font>
      <b/>
      <sz val="10"/>
      <color theme="1"/>
      <name val="Calibri"/>
      <family val="2"/>
      <scheme val="minor"/>
    </font>
    <font>
      <i/>
      <sz val="9"/>
      <color theme="1"/>
      <name val="Calibri"/>
      <family val="2"/>
      <scheme val="minor"/>
    </font>
    <font>
      <sz val="10"/>
      <color theme="0" tint="-0.14999847407452621"/>
      <name val="Calibri"/>
      <family val="2"/>
      <scheme val="minor"/>
    </font>
    <font>
      <u/>
      <sz val="9"/>
      <name val="Calibri"/>
      <family val="2"/>
      <scheme val="minor"/>
    </font>
    <font>
      <b/>
      <u/>
      <sz val="9"/>
      <name val="Calibri"/>
      <family val="2"/>
      <scheme val="minor"/>
    </font>
    <font>
      <vertAlign val="superscript"/>
      <sz val="9"/>
      <color rgb="FF000000"/>
      <name val="Calibri"/>
      <family val="2"/>
      <scheme val="minor"/>
    </font>
    <font>
      <sz val="9"/>
      <color rgb="FF000000"/>
      <name val="Calibri"/>
      <family val="2"/>
      <scheme val="minor"/>
    </font>
    <font>
      <b/>
      <sz val="9"/>
      <color rgb="FF000000"/>
      <name val="Calibri"/>
      <family val="2"/>
      <scheme val="minor"/>
    </font>
    <font>
      <strike/>
      <sz val="9"/>
      <name val="Calibri"/>
      <family val="2"/>
      <scheme val="minor"/>
    </font>
    <font>
      <strike/>
      <sz val="11"/>
      <name val="Calibri"/>
      <family val="2"/>
      <scheme val="minor"/>
    </font>
    <font>
      <b/>
      <vertAlign val="superscript"/>
      <sz val="9"/>
      <name val="Calibri"/>
      <family val="2"/>
      <scheme val="minor"/>
    </font>
    <font>
      <b/>
      <sz val="9.5"/>
      <color theme="0"/>
      <name val="Calibri Light"/>
      <family val="2"/>
      <scheme val="major"/>
    </font>
    <font>
      <sz val="9"/>
      <color theme="0"/>
      <name val="Calibri"/>
      <family val="2"/>
      <scheme val="minor"/>
    </font>
    <font>
      <sz val="10"/>
      <name val="Calibri"/>
      <family val="2"/>
    </font>
    <font>
      <vertAlign val="superscript"/>
      <sz val="8"/>
      <name val="Calibri"/>
      <family val="2"/>
      <scheme val="minor"/>
    </font>
    <font>
      <sz val="9"/>
      <color rgb="FF000000"/>
      <name val="Calibri"/>
      <family val="2"/>
      <scheme val="minor"/>
    </font>
    <font>
      <sz val="9"/>
      <color rgb="FFC00000"/>
      <name val="Calibri"/>
      <family val="2"/>
      <scheme val="minor"/>
    </font>
  </fonts>
  <fills count="22">
    <fill>
      <patternFill patternType="none"/>
    </fill>
    <fill>
      <patternFill patternType="gray125"/>
    </fill>
    <fill>
      <patternFill patternType="solid">
        <fgColor theme="9" tint="0.79998168889431442"/>
        <bgColor indexed="64"/>
      </patternFill>
    </fill>
    <fill>
      <patternFill patternType="solid">
        <fgColor rgb="FFFFFFE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C00000"/>
        <bgColor indexed="64"/>
      </patternFill>
    </fill>
    <fill>
      <patternFill patternType="solid">
        <fgColor theme="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375623"/>
        <bgColor indexed="64"/>
      </patternFill>
    </fill>
    <fill>
      <patternFill patternType="solid">
        <fgColor rgb="FFA5A5A5"/>
      </patternFill>
    </fill>
    <fill>
      <patternFill patternType="solid">
        <fgColor theme="0"/>
        <bgColor indexed="64"/>
      </patternFill>
    </fill>
    <fill>
      <patternFill patternType="solid">
        <fgColor rgb="FFE6D097"/>
        <bgColor indexed="64"/>
      </patternFill>
    </fill>
    <fill>
      <patternFill patternType="solid">
        <fgColor rgb="FFEA0000"/>
        <bgColor indexed="64"/>
      </patternFill>
    </fill>
    <fill>
      <patternFill patternType="solid">
        <fgColor rgb="FF60983E"/>
        <bgColor indexed="64"/>
      </patternFill>
    </fill>
    <fill>
      <patternFill patternType="solid">
        <fgColor theme="2"/>
        <bgColor indexed="64"/>
      </patternFill>
    </fill>
  </fills>
  <borders count="24">
    <border>
      <left/>
      <right/>
      <top/>
      <bottom/>
      <diagonal/>
    </border>
    <border>
      <left/>
      <right/>
      <top/>
      <bottom style="thin">
        <color indexed="64"/>
      </bottom>
      <diagonal/>
    </border>
    <border>
      <left style="thin">
        <color theme="2" tint="-9.9887081514938816E-2"/>
      </left>
      <right style="thin">
        <color theme="2" tint="-9.9887081514938816E-2"/>
      </right>
      <top style="thin">
        <color theme="2" tint="-9.9887081514938816E-2"/>
      </top>
      <bottom style="thin">
        <color theme="2" tint="-9.9887081514938816E-2"/>
      </bottom>
      <diagonal/>
    </border>
    <border>
      <left style="thin">
        <color theme="2" tint="-9.9887081514938816E-2"/>
      </left>
      <right style="thin">
        <color theme="2" tint="-9.9887081514938816E-2"/>
      </right>
      <top style="thin">
        <color theme="2" tint="-9.9887081514938816E-2"/>
      </top>
      <bottom style="thin">
        <color indexed="64"/>
      </bottom>
      <diagonal/>
    </border>
    <border>
      <left style="thin">
        <color theme="2" tint="-9.9887081514938816E-2"/>
      </left>
      <right/>
      <top style="thin">
        <color theme="2" tint="-9.9887081514938816E-2"/>
      </top>
      <bottom style="thin">
        <color theme="2" tint="-9.9887081514938816E-2"/>
      </bottom>
      <diagonal/>
    </border>
    <border>
      <left/>
      <right style="thin">
        <color theme="2" tint="-9.9887081514938816E-2"/>
      </right>
      <top style="thin">
        <color theme="2" tint="-9.9887081514938816E-2"/>
      </top>
      <bottom style="thin">
        <color theme="2" tint="-9.9887081514938816E-2"/>
      </bottom>
      <diagonal/>
    </border>
    <border>
      <left/>
      <right/>
      <top style="thin">
        <color theme="2" tint="-9.9887081514938816E-2"/>
      </top>
      <bottom style="thin">
        <color theme="2" tint="-9.9887081514938816E-2"/>
      </bottom>
      <diagonal/>
    </border>
    <border>
      <left style="thin">
        <color theme="2" tint="-9.985656300546282E-2"/>
      </left>
      <right style="thin">
        <color theme="2" tint="-9.985656300546282E-2"/>
      </right>
      <top style="thin">
        <color theme="2" tint="-9.985656300546282E-2"/>
      </top>
      <bottom style="thin">
        <color theme="2" tint="-9.985656300546282E-2"/>
      </bottom>
      <diagonal/>
    </border>
    <border>
      <left style="thin">
        <color theme="2" tint="-9.9887081514938816E-2"/>
      </left>
      <right style="thin">
        <color theme="2" tint="-9.9887081514938816E-2"/>
      </right>
      <top style="thin">
        <color theme="2" tint="-9.9887081514938816E-2"/>
      </top>
      <bottom/>
      <diagonal/>
    </border>
    <border>
      <left style="thin">
        <color theme="2" tint="-9.982604449598681E-2"/>
      </left>
      <right style="thin">
        <color theme="2" tint="-9.982604449598681E-2"/>
      </right>
      <top style="thin">
        <color theme="2" tint="-9.985656300546282E-2"/>
      </top>
      <bottom style="thin">
        <color indexed="64"/>
      </bottom>
      <diagonal/>
    </border>
    <border>
      <left/>
      <right/>
      <top style="thin">
        <color theme="2" tint="-9.9887081514938816E-2"/>
      </top>
      <bottom/>
      <diagonal/>
    </border>
    <border>
      <left/>
      <right/>
      <top/>
      <bottom style="thin">
        <color theme="1" tint="0.49998474074526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887081514938816E-2"/>
      </left>
      <right style="thin">
        <color theme="2" tint="-9.985656300546282E-2"/>
      </right>
      <top style="thin">
        <color theme="2" tint="-9.985656300546282E-2"/>
      </top>
      <bottom style="thin">
        <color theme="2" tint="-9.985656300546282E-2"/>
      </bottom>
      <diagonal/>
    </border>
    <border>
      <left style="thin">
        <color theme="2" tint="-9.985656300546282E-2"/>
      </left>
      <right style="thin">
        <color theme="2" tint="-9.9887081514938816E-2"/>
      </right>
      <top style="thin">
        <color theme="2" tint="-9.985656300546282E-2"/>
      </top>
      <bottom style="thin">
        <color theme="2" tint="-9.985656300546282E-2"/>
      </bottom>
      <diagonal/>
    </border>
    <border>
      <left/>
      <right/>
      <top style="thin">
        <color theme="2" tint="-9.985656300546282E-2"/>
      </top>
      <bottom/>
      <diagonal/>
    </border>
    <border>
      <left style="double">
        <color rgb="FF3F3F3F"/>
      </left>
      <right style="double">
        <color rgb="FF3F3F3F"/>
      </right>
      <top style="double">
        <color rgb="FF3F3F3F"/>
      </top>
      <bottom style="double">
        <color rgb="FF3F3F3F"/>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top/>
      <bottom style="thin">
        <color theme="2" tint="-9.9948118533890809E-2"/>
      </bottom>
      <diagonal/>
    </border>
    <border>
      <left/>
      <right style="thin">
        <color theme="2" tint="-9.9917600024414813E-2"/>
      </right>
      <top style="thin">
        <color theme="2" tint="-9.9948118533890809E-2"/>
      </top>
      <bottom style="thin">
        <color theme="2" tint="-9.9948118533890809E-2"/>
      </bottom>
      <diagonal/>
    </border>
    <border>
      <left/>
      <right/>
      <top style="thin">
        <color indexed="64"/>
      </top>
      <bottom style="thin">
        <color indexed="64"/>
      </bottom>
      <diagonal/>
    </border>
    <border>
      <left/>
      <right style="thin">
        <color theme="2" tint="-9.9917600024414813E-2"/>
      </right>
      <top/>
      <bottom style="thin">
        <color theme="2" tint="-9.9948118533890809E-2"/>
      </bottom>
      <diagonal/>
    </border>
  </borders>
  <cellStyleXfs count="2">
    <xf numFmtId="0" fontId="0" fillId="0" borderId="0"/>
    <xf numFmtId="0" fontId="32" fillId="16" borderId="16" applyNumberFormat="0" applyAlignment="0" applyProtection="0"/>
  </cellStyleXfs>
  <cellXfs count="188">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5" fillId="0" borderId="0" xfId="0" applyFont="1" applyAlignment="1">
      <alignment horizontal="center"/>
    </xf>
    <xf numFmtId="0" fontId="1" fillId="0" borderId="0" xfId="0" applyFont="1" applyAlignment="1">
      <alignment horizontal="center"/>
    </xf>
    <xf numFmtId="166" fontId="8" fillId="0" borderId="0" xfId="0" applyNumberFormat="1" applyFont="1" applyAlignment="1">
      <alignment horizontal="center"/>
    </xf>
    <xf numFmtId="165" fontId="8" fillId="0" borderId="0" xfId="0" applyNumberFormat="1" applyFont="1" applyAlignment="1">
      <alignment horizontal="center"/>
    </xf>
    <xf numFmtId="0" fontId="10"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horizontal="left" vertical="top"/>
    </xf>
    <xf numFmtId="166" fontId="11" fillId="0" borderId="0" xfId="0" applyNumberFormat="1"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vertical="top" wrapText="1"/>
    </xf>
    <xf numFmtId="0" fontId="16" fillId="0" borderId="0" xfId="0" applyFont="1" applyAlignment="1">
      <alignment horizontal="left" vertical="top" wrapText="1"/>
    </xf>
    <xf numFmtId="0" fontId="15" fillId="0" borderId="0" xfId="0" applyFont="1" applyAlignment="1">
      <alignment horizontal="center" vertical="top" wrapText="1"/>
    </xf>
    <xf numFmtId="0" fontId="9" fillId="0" borderId="0" xfId="0" applyFont="1" applyAlignment="1">
      <alignment horizontal="left" vertical="top"/>
    </xf>
    <xf numFmtId="0" fontId="16" fillId="13" borderId="0" xfId="0" applyFont="1" applyFill="1" applyAlignment="1">
      <alignment horizontal="center" vertical="center" wrapText="1"/>
    </xf>
    <xf numFmtId="0" fontId="16" fillId="13" borderId="0" xfId="0" applyFont="1" applyFill="1" applyAlignment="1">
      <alignment horizontal="center" vertical="center"/>
    </xf>
    <xf numFmtId="8" fontId="22" fillId="0" borderId="2" xfId="0" applyNumberFormat="1" applyFont="1" applyBorder="1" applyAlignment="1">
      <alignment horizontal="center" vertical="center"/>
    </xf>
    <xf numFmtId="8" fontId="21" fillId="0" borderId="2" xfId="0" applyNumberFormat="1" applyFont="1" applyBorder="1" applyAlignment="1">
      <alignment horizontal="center" vertical="center" wrapText="1"/>
    </xf>
    <xf numFmtId="0" fontId="22" fillId="0" borderId="2" xfId="0" applyFont="1" applyBorder="1" applyAlignment="1">
      <alignment horizontal="center" vertical="center"/>
    </xf>
    <xf numFmtId="8" fontId="22" fillId="13" borderId="2" xfId="0" applyNumberFormat="1" applyFont="1" applyFill="1" applyBorder="1" applyAlignment="1">
      <alignment horizontal="center" vertical="center"/>
    </xf>
    <xf numFmtId="0" fontId="20" fillId="0" borderId="0" xfId="0" applyFont="1" applyAlignment="1">
      <alignment horizontal="left" vertical="top"/>
    </xf>
    <xf numFmtId="40" fontId="22" fillId="13" borderId="2" xfId="0" applyNumberFormat="1" applyFont="1" applyFill="1" applyBorder="1" applyAlignment="1">
      <alignment horizontal="center" vertical="center"/>
    </xf>
    <xf numFmtId="40" fontId="22" fillId="13" borderId="3" xfId="0" applyNumberFormat="1" applyFont="1" applyFill="1" applyBorder="1" applyAlignment="1">
      <alignment horizontal="center" vertical="center"/>
    </xf>
    <xf numFmtId="166" fontId="7" fillId="0" borderId="0" xfId="0" applyNumberFormat="1" applyFont="1" applyAlignment="1">
      <alignment horizontal="center"/>
    </xf>
    <xf numFmtId="0" fontId="9" fillId="0" borderId="0" xfId="0" applyFont="1" applyAlignment="1">
      <alignment vertical="top" wrapText="1"/>
    </xf>
    <xf numFmtId="0" fontId="11" fillId="0" borderId="0" xfId="0" applyFont="1" applyAlignment="1">
      <alignment horizontal="right" vertical="top"/>
    </xf>
    <xf numFmtId="8" fontId="11" fillId="0" borderId="0" xfId="0" applyNumberFormat="1" applyFont="1" applyAlignment="1">
      <alignment horizontal="center" vertical="top" wrapText="1"/>
    </xf>
    <xf numFmtId="0" fontId="16" fillId="0" borderId="0" xfId="0" applyFont="1" applyAlignment="1">
      <alignment horizontal="center" vertical="center"/>
    </xf>
    <xf numFmtId="10" fontId="24" fillId="0" borderId="0" xfId="0" applyNumberFormat="1" applyFont="1" applyAlignment="1">
      <alignment horizontal="center"/>
    </xf>
    <xf numFmtId="0" fontId="26" fillId="0" borderId="0" xfId="0" applyFont="1" applyAlignment="1">
      <alignment horizontal="center"/>
    </xf>
    <xf numFmtId="0" fontId="8" fillId="0" borderId="0" xfId="0" applyFont="1"/>
    <xf numFmtId="0" fontId="14" fillId="0" borderId="0" xfId="0" applyFont="1" applyAlignment="1">
      <alignment horizontal="left" vertical="top" wrapText="1"/>
    </xf>
    <xf numFmtId="0" fontId="14" fillId="0" borderId="0" xfId="0" applyFont="1" applyAlignment="1">
      <alignment vertical="top" wrapText="1"/>
    </xf>
    <xf numFmtId="0" fontId="11" fillId="0" borderId="0" xfId="0" applyFont="1" applyAlignment="1">
      <alignment horizontal="right"/>
    </xf>
    <xf numFmtId="8" fontId="22" fillId="13" borderId="8" xfId="0" applyNumberFormat="1" applyFont="1" applyFill="1" applyBorder="1" applyAlignment="1">
      <alignment horizontal="center" vertical="center"/>
    </xf>
    <xf numFmtId="8" fontId="11" fillId="0" borderId="7" xfId="0" applyNumberFormat="1" applyFont="1" applyBorder="1" applyAlignment="1">
      <alignment horizontal="center" wrapText="1"/>
    </xf>
    <xf numFmtId="0" fontId="23" fillId="0" borderId="0" xfId="0" applyFont="1" applyAlignment="1">
      <alignment horizontal="right"/>
    </xf>
    <xf numFmtId="8" fontId="23" fillId="14" borderId="0" xfId="0" applyNumberFormat="1" applyFont="1" applyFill="1" applyAlignment="1">
      <alignment horizontal="center" wrapText="1"/>
    </xf>
    <xf numFmtId="164" fontId="11" fillId="0" borderId="9" xfId="0" applyNumberFormat="1" applyFont="1" applyBorder="1" applyAlignment="1">
      <alignment horizontal="center" wrapText="1"/>
    </xf>
    <xf numFmtId="0" fontId="12" fillId="0" borderId="0" xfId="0" applyFont="1" applyAlignment="1">
      <alignment horizontal="left"/>
    </xf>
    <xf numFmtId="0" fontId="11" fillId="0" borderId="0" xfId="0" applyFont="1" applyAlignment="1">
      <alignment horizontal="center" vertical="center" wrapText="1"/>
    </xf>
    <xf numFmtId="167" fontId="0" fillId="11" borderId="0" xfId="0" applyNumberFormat="1" applyFill="1" applyAlignment="1">
      <alignment horizontal="center"/>
    </xf>
    <xf numFmtId="167" fontId="0" fillId="12" borderId="0" xfId="0" applyNumberFormat="1" applyFill="1" applyAlignment="1">
      <alignment horizontal="center"/>
    </xf>
    <xf numFmtId="167" fontId="0" fillId="5" borderId="0" xfId="0" applyNumberFormat="1" applyFill="1" applyAlignment="1">
      <alignment horizontal="center"/>
    </xf>
    <xf numFmtId="167" fontId="0" fillId="4" borderId="0" xfId="0" applyNumberFormat="1" applyFill="1" applyAlignment="1">
      <alignment horizontal="center"/>
    </xf>
    <xf numFmtId="167" fontId="0" fillId="2" borderId="0" xfId="0" applyNumberFormat="1" applyFill="1" applyAlignment="1">
      <alignment horizontal="center"/>
    </xf>
    <xf numFmtId="167" fontId="0" fillId="9" borderId="0" xfId="0" applyNumberFormat="1" applyFill="1" applyAlignment="1">
      <alignment horizontal="center"/>
    </xf>
    <xf numFmtId="167" fontId="0" fillId="15" borderId="0" xfId="0" applyNumberFormat="1" applyFill="1" applyAlignment="1">
      <alignment horizontal="center"/>
    </xf>
    <xf numFmtId="167" fontId="0" fillId="10" borderId="0" xfId="0" applyNumberFormat="1" applyFill="1" applyAlignment="1">
      <alignment horizontal="center"/>
    </xf>
    <xf numFmtId="167" fontId="0" fillId="7" borderId="0" xfId="0" applyNumberFormat="1" applyFill="1" applyAlignment="1">
      <alignment horizontal="center"/>
    </xf>
    <xf numFmtId="167" fontId="0" fillId="6" borderId="0" xfId="0" applyNumberFormat="1" applyFill="1" applyAlignment="1">
      <alignment horizontal="center"/>
    </xf>
    <xf numFmtId="0" fontId="9" fillId="0" borderId="0" xfId="0" applyFont="1" applyAlignment="1">
      <alignment horizontal="left" vertical="top" wrapText="1"/>
    </xf>
    <xf numFmtId="0" fontId="28" fillId="0" borderId="0" xfId="0" applyFont="1" applyAlignment="1">
      <alignment horizontal="left" vertical="top"/>
    </xf>
    <xf numFmtId="0" fontId="29" fillId="0" borderId="0" xfId="0" applyFont="1" applyAlignment="1">
      <alignment horizontal="left"/>
    </xf>
    <xf numFmtId="167" fontId="4" fillId="0" borderId="0" xfId="0" applyNumberFormat="1" applyFont="1" applyAlignment="1">
      <alignment horizontal="center"/>
    </xf>
    <xf numFmtId="0" fontId="30" fillId="0" borderId="0" xfId="0" applyFont="1" applyAlignment="1">
      <alignment horizontal="left"/>
    </xf>
    <xf numFmtId="0" fontId="8" fillId="0" borderId="0" xfId="0" applyFont="1" applyAlignment="1">
      <alignment horizontal="center"/>
    </xf>
    <xf numFmtId="0" fontId="9" fillId="0" borderId="0" xfId="0" applyFont="1" applyAlignment="1">
      <alignment vertical="center"/>
    </xf>
    <xf numFmtId="40" fontId="23" fillId="14" borderId="0" xfId="0" applyNumberFormat="1" applyFont="1" applyFill="1" applyAlignment="1">
      <alignment horizontal="center" wrapText="1"/>
    </xf>
    <xf numFmtId="0" fontId="21" fillId="0" borderId="10" xfId="0" applyFont="1" applyBorder="1" applyAlignment="1">
      <alignment vertical="center" wrapText="1"/>
    </xf>
    <xf numFmtId="166" fontId="8" fillId="0" borderId="0" xfId="0" applyNumberFormat="1" applyFont="1" applyAlignment="1">
      <alignment horizontal="center" vertical="top"/>
    </xf>
    <xf numFmtId="0" fontId="9" fillId="0" borderId="0" xfId="0" applyFont="1" applyAlignment="1">
      <alignment vertical="top"/>
    </xf>
    <xf numFmtId="0" fontId="9" fillId="0" borderId="0" xfId="0" applyFont="1" applyAlignment="1">
      <alignment horizontal="center" vertical="top" wrapText="1"/>
    </xf>
    <xf numFmtId="0" fontId="2" fillId="0" borderId="0" xfId="0" applyFont="1" applyAlignment="1">
      <alignment horizontal="left"/>
    </xf>
    <xf numFmtId="0" fontId="21" fillId="0" borderId="13" xfId="0" applyFont="1" applyBorder="1" applyAlignment="1">
      <alignment horizontal="center" vertical="center" wrapText="1"/>
    </xf>
    <xf numFmtId="40" fontId="27" fillId="0" borderId="7" xfId="0" applyNumberFormat="1" applyFont="1" applyBorder="1" applyAlignment="1">
      <alignment horizontal="center" vertical="center"/>
    </xf>
    <xf numFmtId="8" fontId="22" fillId="0" borderId="7" xfId="0" applyNumberFormat="1" applyFont="1" applyBorder="1" applyAlignment="1">
      <alignment horizontal="center" vertical="center"/>
    </xf>
    <xf numFmtId="0" fontId="22" fillId="0" borderId="7" xfId="0" applyFont="1" applyBorder="1" applyAlignment="1">
      <alignment horizontal="center" vertical="center"/>
    </xf>
    <xf numFmtId="8" fontId="22" fillId="0" borderId="14" xfId="0" applyNumberFormat="1" applyFont="1" applyBorder="1" applyAlignment="1">
      <alignment horizontal="center" vertical="center"/>
    </xf>
    <xf numFmtId="0" fontId="25" fillId="0" borderId="0" xfId="0" applyFont="1" applyAlignment="1">
      <alignment vertical="top" wrapText="1"/>
    </xf>
    <xf numFmtId="40" fontId="21" fillId="3" borderId="2" xfId="0" applyNumberFormat="1" applyFont="1" applyFill="1" applyBorder="1" applyAlignment="1" applyProtection="1">
      <alignment horizontal="center" vertical="center" wrapText="1"/>
      <protection locked="0"/>
    </xf>
    <xf numFmtId="168" fontId="22" fillId="3" borderId="2" xfId="0" applyNumberFormat="1" applyFont="1" applyFill="1" applyBorder="1" applyAlignment="1" applyProtection="1">
      <alignment horizontal="center" vertical="center"/>
      <protection locked="0"/>
    </xf>
    <xf numFmtId="0" fontId="32" fillId="17" borderId="0" xfId="1" applyFill="1" applyBorder="1" applyProtection="1"/>
    <xf numFmtId="0" fontId="33" fillId="0" borderId="0" xfId="0" applyFont="1" applyAlignment="1">
      <alignment vertical="center"/>
    </xf>
    <xf numFmtId="0" fontId="34" fillId="0" borderId="0" xfId="0" applyFont="1" applyAlignment="1">
      <alignment vertical="center"/>
    </xf>
    <xf numFmtId="0" fontId="0" fillId="18" borderId="0" xfId="0" applyFill="1"/>
    <xf numFmtId="17" fontId="9" fillId="18" borderId="0" xfId="0" quotePrefix="1" applyNumberFormat="1" applyFont="1" applyFill="1" applyAlignment="1">
      <alignment horizontal="right" vertical="center"/>
    </xf>
    <xf numFmtId="0" fontId="36" fillId="0" borderId="0" xfId="0" applyFont="1"/>
    <xf numFmtId="0" fontId="2" fillId="0" borderId="0" xfId="0" applyFont="1" applyAlignment="1">
      <alignment horizontal="right"/>
    </xf>
    <xf numFmtId="167" fontId="2" fillId="19" borderId="0" xfId="0" applyNumberFormat="1" applyFont="1" applyFill="1" applyAlignment="1">
      <alignment horizontal="center"/>
    </xf>
    <xf numFmtId="167" fontId="2" fillId="7" borderId="0" xfId="0" applyNumberFormat="1" applyFont="1" applyFill="1" applyAlignment="1">
      <alignment horizontal="center"/>
    </xf>
    <xf numFmtId="0" fontId="2" fillId="0" borderId="0" xfId="0" applyFont="1" applyAlignment="1">
      <alignment vertical="center" textRotation="90"/>
    </xf>
    <xf numFmtId="167" fontId="2" fillId="11" borderId="0" xfId="0" applyNumberFormat="1" applyFont="1" applyFill="1" applyAlignment="1">
      <alignment horizontal="center"/>
    </xf>
    <xf numFmtId="167" fontId="2" fillId="10" borderId="0" xfId="0" applyNumberFormat="1" applyFont="1" applyFill="1" applyAlignment="1">
      <alignment horizontal="center"/>
    </xf>
    <xf numFmtId="167" fontId="2" fillId="12" borderId="0" xfId="0" applyNumberFormat="1" applyFont="1" applyFill="1" applyAlignment="1">
      <alignment horizontal="center"/>
    </xf>
    <xf numFmtId="167" fontId="2" fillId="8" borderId="0" xfId="0" applyNumberFormat="1" applyFont="1" applyFill="1" applyAlignment="1">
      <alignment horizontal="center"/>
    </xf>
    <xf numFmtId="167" fontId="2" fillId="5" borderId="0" xfId="0" applyNumberFormat="1" applyFont="1" applyFill="1" applyAlignment="1">
      <alignment horizontal="center"/>
    </xf>
    <xf numFmtId="167" fontId="2" fillId="4" borderId="0" xfId="0" applyNumberFormat="1" applyFont="1" applyFill="1" applyAlignment="1">
      <alignment horizontal="center"/>
    </xf>
    <xf numFmtId="167" fontId="2" fillId="2" borderId="0" xfId="0" applyNumberFormat="1" applyFont="1" applyFill="1" applyAlignment="1">
      <alignment horizontal="center"/>
    </xf>
    <xf numFmtId="167" fontId="2" fillId="9" borderId="0" xfId="0" applyNumberFormat="1" applyFont="1" applyFill="1" applyAlignment="1">
      <alignment horizontal="center"/>
    </xf>
    <xf numFmtId="167" fontId="2" fillId="20" borderId="0" xfId="0" applyNumberFormat="1" applyFont="1" applyFill="1" applyAlignment="1">
      <alignment horizontal="center"/>
    </xf>
    <xf numFmtId="0" fontId="38" fillId="0" borderId="0" xfId="0" applyFont="1"/>
    <xf numFmtId="0" fontId="1" fillId="18" borderId="0" xfId="0" applyFont="1" applyFill="1"/>
    <xf numFmtId="0" fontId="1" fillId="18" borderId="0" xfId="0" applyFont="1" applyFill="1" applyAlignment="1">
      <alignment horizontal="right"/>
    </xf>
    <xf numFmtId="167" fontId="4" fillId="0" borderId="0" xfId="0" applyNumberFormat="1" applyFont="1" applyAlignment="1">
      <alignment vertical="top"/>
    </xf>
    <xf numFmtId="0" fontId="0" fillId="3" borderId="11" xfId="0" applyFill="1" applyBorder="1" applyAlignment="1" applyProtection="1">
      <alignment horizontal="center"/>
      <protection locked="0"/>
    </xf>
    <xf numFmtId="169" fontId="0" fillId="3" borderId="11" xfId="0" applyNumberFormat="1" applyFill="1" applyBorder="1" applyAlignment="1" applyProtection="1">
      <alignment horizontal="center"/>
      <protection locked="0"/>
    </xf>
    <xf numFmtId="0" fontId="1" fillId="18" borderId="1" xfId="0" applyFont="1" applyFill="1" applyBorder="1" applyAlignment="1">
      <alignment horizontal="center" vertical="center"/>
    </xf>
    <xf numFmtId="0" fontId="39" fillId="0" borderId="0" xfId="0" applyFont="1" applyAlignment="1" applyProtection="1">
      <alignment horizontal="left"/>
      <protection locked="0"/>
    </xf>
    <xf numFmtId="0" fontId="21" fillId="0" borderId="0" xfId="0" applyFont="1" applyAlignment="1">
      <alignment vertical="center" wrapText="1"/>
    </xf>
    <xf numFmtId="40" fontId="23" fillId="0" borderId="0" xfId="0" applyNumberFormat="1" applyFont="1" applyAlignment="1">
      <alignment horizontal="center" wrapText="1"/>
    </xf>
    <xf numFmtId="0" fontId="9" fillId="0" borderId="12" xfId="0" applyFont="1" applyBorder="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xf>
    <xf numFmtId="0" fontId="45" fillId="0" borderId="0" xfId="0" applyFont="1" applyAlignment="1">
      <alignment horizontal="left" vertical="top"/>
    </xf>
    <xf numFmtId="166" fontId="46" fillId="0" borderId="0" xfId="0" applyNumberFormat="1" applyFont="1" applyAlignment="1">
      <alignment horizontal="center" vertical="top"/>
    </xf>
    <xf numFmtId="0" fontId="17" fillId="13" borderId="0" xfId="0" applyFont="1" applyFill="1" applyAlignment="1">
      <alignment horizontal="center" vertical="center" wrapText="1"/>
    </xf>
    <xf numFmtId="164" fontId="9" fillId="0" borderId="12" xfId="0" applyNumberFormat="1" applyFont="1" applyBorder="1" applyAlignment="1">
      <alignment vertical="top"/>
    </xf>
    <xf numFmtId="164" fontId="9" fillId="0" borderId="0" xfId="0" applyNumberFormat="1" applyFont="1" applyAlignment="1">
      <alignment vertical="top"/>
    </xf>
    <xf numFmtId="164" fontId="9" fillId="0" borderId="0" xfId="0" applyNumberFormat="1" applyFont="1" applyAlignment="1">
      <alignment vertical="top" wrapText="1"/>
    </xf>
    <xf numFmtId="164" fontId="9" fillId="0" borderId="18" xfId="0" applyNumberFormat="1" applyFont="1" applyBorder="1" applyAlignment="1">
      <alignment vertical="top" wrapText="1"/>
    </xf>
    <xf numFmtId="164" fontId="9" fillId="0" borderId="17" xfId="0" applyNumberFormat="1" applyFont="1" applyBorder="1" applyAlignment="1">
      <alignment vertical="top"/>
    </xf>
    <xf numFmtId="164" fontId="9" fillId="0" borderId="18" xfId="0" applyNumberFormat="1" applyFont="1" applyBorder="1" applyAlignment="1">
      <alignment vertical="top"/>
    </xf>
    <xf numFmtId="167" fontId="9" fillId="0" borderId="17" xfId="0" applyNumberFormat="1" applyFont="1" applyBorder="1" applyAlignment="1">
      <alignment horizontal="center" vertical="top" wrapText="1"/>
    </xf>
    <xf numFmtId="167" fontId="9" fillId="0" borderId="21" xfId="0" applyNumberFormat="1" applyFont="1" applyBorder="1" applyAlignment="1">
      <alignment vertical="top" wrapText="1"/>
    </xf>
    <xf numFmtId="167" fontId="9" fillId="0" borderId="21" xfId="0" applyNumberFormat="1" applyFont="1" applyBorder="1" applyAlignment="1">
      <alignment vertical="top"/>
    </xf>
    <xf numFmtId="167" fontId="9" fillId="0" borderId="17" xfId="0" applyNumberFormat="1" applyFont="1" applyBorder="1" applyAlignment="1">
      <alignment horizontal="center" vertical="top"/>
    </xf>
    <xf numFmtId="167" fontId="9" fillId="0" borderId="19" xfId="0" applyNumberFormat="1" applyFont="1" applyBorder="1" applyAlignment="1">
      <alignment vertical="top"/>
    </xf>
    <xf numFmtId="167" fontId="9" fillId="0" borderId="19" xfId="0" applyNumberFormat="1" applyFont="1" applyBorder="1" applyAlignment="1">
      <alignment vertical="top" wrapText="1"/>
    </xf>
    <xf numFmtId="167" fontId="22" fillId="0" borderId="7" xfId="0" applyNumberFormat="1" applyFont="1" applyBorder="1" applyAlignment="1">
      <alignment horizontal="center" vertical="center"/>
    </xf>
    <xf numFmtId="0" fontId="9" fillId="0" borderId="12" xfId="0" applyFont="1" applyBorder="1" applyAlignment="1">
      <alignment vertical="top" wrapText="1"/>
    </xf>
    <xf numFmtId="0" fontId="9" fillId="0" borderId="12" xfId="0" applyFont="1" applyBorder="1" applyAlignment="1">
      <alignment vertical="top"/>
    </xf>
    <xf numFmtId="0" fontId="9" fillId="0" borderId="12" xfId="0" applyFont="1" applyBorder="1" applyAlignment="1">
      <alignment horizontal="left" vertical="top"/>
    </xf>
    <xf numFmtId="8" fontId="22" fillId="13" borderId="3" xfId="0" applyNumberFormat="1" applyFont="1" applyFill="1" applyBorder="1" applyAlignment="1">
      <alignment horizontal="center" vertical="center"/>
    </xf>
    <xf numFmtId="164" fontId="16" fillId="0" borderId="0" xfId="0" applyNumberFormat="1" applyFont="1" applyAlignment="1">
      <alignment horizontal="left" vertical="top" wrapText="1"/>
    </xf>
    <xf numFmtId="0" fontId="16" fillId="0" borderId="0" xfId="0" applyFont="1" applyAlignment="1">
      <alignment horizontal="left" vertical="top"/>
    </xf>
    <xf numFmtId="40" fontId="48" fillId="0" borderId="10" xfId="0" applyNumberFormat="1" applyFont="1" applyBorder="1" applyAlignment="1">
      <alignment horizontal="center" vertical="center" wrapText="1"/>
    </xf>
    <xf numFmtId="1" fontId="22" fillId="0" borderId="0" xfId="0" applyNumberFormat="1" applyFont="1" applyAlignment="1">
      <alignment horizontal="center" vertical="center"/>
    </xf>
    <xf numFmtId="165" fontId="22" fillId="0" borderId="0" xfId="0" applyNumberFormat="1" applyFont="1" applyAlignment="1">
      <alignment horizontal="center" vertical="center"/>
    </xf>
    <xf numFmtId="164" fontId="22" fillId="0" borderId="0" xfId="0" applyNumberFormat="1" applyFont="1" applyAlignment="1">
      <alignment horizontal="left" vertical="center"/>
    </xf>
    <xf numFmtId="164" fontId="2" fillId="0" borderId="0" xfId="0" applyNumberFormat="1" applyFont="1" applyAlignment="1">
      <alignment horizontal="center"/>
    </xf>
    <xf numFmtId="164" fontId="5" fillId="0" borderId="1" xfId="0" applyNumberFormat="1" applyFont="1" applyBorder="1" applyAlignment="1">
      <alignment horizontal="center"/>
    </xf>
    <xf numFmtId="0" fontId="5" fillId="0" borderId="0" xfId="0" applyFont="1" applyAlignment="1">
      <alignment horizontal="right"/>
    </xf>
    <xf numFmtId="0" fontId="49" fillId="0" borderId="0" xfId="0" applyFont="1"/>
    <xf numFmtId="0" fontId="11" fillId="0" borderId="0" xfId="0" applyFont="1" applyAlignment="1">
      <alignment horizontal="left" vertical="center"/>
    </xf>
    <xf numFmtId="0" fontId="11" fillId="0" borderId="0" xfId="0" applyFont="1" applyAlignment="1">
      <alignment vertical="center"/>
    </xf>
    <xf numFmtId="0" fontId="9" fillId="21" borderId="12" xfId="0" applyFont="1" applyFill="1" applyBorder="1" applyAlignment="1">
      <alignment horizontal="center" vertical="top" wrapText="1"/>
    </xf>
    <xf numFmtId="0" fontId="3" fillId="0" borderId="0" xfId="0" applyFont="1" applyAlignment="1">
      <alignment horizontal="left" vertical="center"/>
    </xf>
    <xf numFmtId="164" fontId="9" fillId="3" borderId="12" xfId="0" applyNumberFormat="1" applyFont="1" applyFill="1" applyBorder="1" applyAlignment="1">
      <alignment horizontal="center" vertical="top" wrapText="1"/>
    </xf>
    <xf numFmtId="0" fontId="51" fillId="0" borderId="0" xfId="0" applyFont="1" applyAlignment="1">
      <alignment horizontal="left" vertical="center"/>
    </xf>
    <xf numFmtId="0" fontId="50" fillId="0" borderId="0" xfId="0" applyFont="1" applyAlignment="1">
      <alignment horizontal="left" vertical="top"/>
    </xf>
    <xf numFmtId="9" fontId="9" fillId="3" borderId="12" xfId="0" applyNumberFormat="1" applyFont="1" applyFill="1" applyBorder="1" applyAlignment="1">
      <alignment horizontal="center" vertical="top" wrapText="1"/>
    </xf>
    <xf numFmtId="164" fontId="9" fillId="3" borderId="12" xfId="0" quotePrefix="1" applyNumberFormat="1" applyFont="1" applyFill="1" applyBorder="1" applyAlignment="1">
      <alignment horizontal="center" vertical="top" wrapText="1"/>
    </xf>
    <xf numFmtId="0" fontId="7" fillId="0" borderId="0" xfId="0" applyFont="1" applyAlignment="1">
      <alignment horizontal="left" vertical="top"/>
    </xf>
    <xf numFmtId="0" fontId="52" fillId="0" borderId="0" xfId="0" applyFont="1"/>
    <xf numFmtId="164" fontId="2" fillId="0" borderId="12" xfId="0" applyNumberFormat="1" applyFont="1" applyBorder="1" applyAlignment="1">
      <alignment vertical="top"/>
    </xf>
    <xf numFmtId="164" fontId="2" fillId="0" borderId="17" xfId="0" applyNumberFormat="1" applyFont="1" applyBorder="1" applyAlignment="1">
      <alignment vertical="top"/>
    </xf>
    <xf numFmtId="167" fontId="2" fillId="0" borderId="19" xfId="0" applyNumberFormat="1" applyFont="1" applyBorder="1" applyAlignment="1">
      <alignment vertical="top" wrapText="1"/>
    </xf>
    <xf numFmtId="167" fontId="53" fillId="0" borderId="17" xfId="0" applyNumberFormat="1" applyFont="1" applyBorder="1" applyAlignment="1">
      <alignment horizontal="center" vertical="top" wrapText="1"/>
    </xf>
    <xf numFmtId="0" fontId="33"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left" vertical="top" wrapText="1"/>
    </xf>
    <xf numFmtId="167" fontId="4" fillId="0" borderId="0" xfId="0" applyNumberFormat="1" applyFont="1" applyAlignment="1">
      <alignment horizontal="left" vertical="center"/>
    </xf>
    <xf numFmtId="0" fontId="36" fillId="0" borderId="0" xfId="0" applyFont="1" applyAlignment="1">
      <alignment horizontal="left" vertical="top" wrapText="1"/>
    </xf>
    <xf numFmtId="0" fontId="9" fillId="0" borderId="0" xfId="0" applyFont="1" applyAlignment="1">
      <alignment horizontal="left" vertical="top" wrapText="1"/>
    </xf>
    <xf numFmtId="0" fontId="9" fillId="13" borderId="0" xfId="0" applyFont="1" applyFill="1" applyAlignment="1">
      <alignment horizontal="left" vertical="center" wrapText="1"/>
    </xf>
    <xf numFmtId="0" fontId="9" fillId="0" borderId="12" xfId="0" applyFont="1" applyBorder="1" applyAlignment="1">
      <alignment horizontal="left" vertical="top" wrapText="1"/>
    </xf>
    <xf numFmtId="0" fontId="6" fillId="0" borderId="0" xfId="0" applyFont="1" applyAlignment="1">
      <alignment horizontal="center"/>
    </xf>
    <xf numFmtId="0" fontId="11"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center" vertical="center" wrapText="1"/>
    </xf>
    <xf numFmtId="0" fontId="14" fillId="0" borderId="0" xfId="0" applyFont="1" applyAlignment="1">
      <alignment horizontal="left" vertical="top" wrapText="1"/>
    </xf>
    <xf numFmtId="0" fontId="16" fillId="13" borderId="0" xfId="0" applyFont="1" applyFill="1" applyAlignment="1">
      <alignment horizontal="center"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164" fontId="9" fillId="0" borderId="12" xfId="0" applyNumberFormat="1" applyFont="1" applyBorder="1" applyAlignment="1">
      <alignment horizontal="center" vertical="top" wrapText="1"/>
    </xf>
    <xf numFmtId="0" fontId="11" fillId="3" borderId="1" xfId="0" applyFont="1" applyFill="1" applyBorder="1" applyAlignment="1" applyProtection="1">
      <alignment horizontal="left" vertical="top"/>
      <protection locked="0"/>
    </xf>
    <xf numFmtId="0" fontId="25" fillId="0" borderId="15" xfId="0" applyFont="1" applyBorder="1" applyAlignment="1">
      <alignment horizontal="left" vertical="top" wrapText="1"/>
    </xf>
    <xf numFmtId="0" fontId="9" fillId="0" borderId="0" xfId="0" applyFont="1" applyAlignment="1">
      <alignment horizontal="left" vertical="top"/>
    </xf>
    <xf numFmtId="0" fontId="9" fillId="13" borderId="0" xfId="0" applyFont="1" applyFill="1" applyAlignment="1">
      <alignment horizontal="center" vertical="top" wrapText="1"/>
    </xf>
    <xf numFmtId="0" fontId="12" fillId="0" borderId="0" xfId="0" applyFont="1" applyAlignment="1">
      <alignment horizontal="center" vertical="center" wrapText="1"/>
    </xf>
    <xf numFmtId="0" fontId="14" fillId="0" borderId="0" xfId="0" applyFont="1" applyAlignment="1">
      <alignment horizontal="center" vertical="top"/>
    </xf>
    <xf numFmtId="0" fontId="11" fillId="3" borderId="22" xfId="0" applyFont="1" applyFill="1" applyBorder="1" applyAlignment="1" applyProtection="1">
      <alignment horizontal="left" vertical="top"/>
      <protection locked="0"/>
    </xf>
    <xf numFmtId="0" fontId="19" fillId="13" borderId="20" xfId="0" applyFont="1" applyFill="1" applyBorder="1" applyAlignment="1">
      <alignment horizontal="center" vertical="center" wrapText="1"/>
    </xf>
    <xf numFmtId="164" fontId="53" fillId="0" borderId="12" xfId="0" applyNumberFormat="1" applyFont="1" applyBorder="1" applyAlignment="1">
      <alignment horizontal="center" vertical="top" wrapText="1"/>
    </xf>
    <xf numFmtId="2" fontId="9" fillId="0" borderId="12" xfId="0" applyNumberFormat="1" applyFont="1" applyBorder="1" applyAlignment="1">
      <alignment horizontal="center" vertical="top" wrapText="1"/>
    </xf>
    <xf numFmtId="0" fontId="43" fillId="0" borderId="0" xfId="0" applyFont="1" applyAlignment="1">
      <alignment horizontal="left" vertical="top" wrapText="1"/>
    </xf>
    <xf numFmtId="164" fontId="9" fillId="0" borderId="17" xfId="0" applyNumberFormat="1" applyFont="1" applyBorder="1" applyAlignment="1">
      <alignment horizontal="center" vertical="top"/>
    </xf>
    <xf numFmtId="164" fontId="9" fillId="0" borderId="19" xfId="0" applyNumberFormat="1" applyFont="1" applyBorder="1" applyAlignment="1">
      <alignment horizontal="center" vertical="top"/>
    </xf>
    <xf numFmtId="167" fontId="9" fillId="0" borderId="0" xfId="0" applyNumberFormat="1" applyFont="1" applyBorder="1" applyAlignment="1">
      <alignment horizontal="center" vertical="top"/>
    </xf>
    <xf numFmtId="167" fontId="9" fillId="0" borderId="0" xfId="0" applyNumberFormat="1" applyFont="1" applyBorder="1" applyAlignment="1">
      <alignment horizontal="center" vertical="top" wrapText="1"/>
    </xf>
    <xf numFmtId="0" fontId="19" fillId="13" borderId="23" xfId="0" applyFont="1" applyFill="1" applyBorder="1" applyAlignment="1">
      <alignment horizontal="center" vertical="center" wrapText="1"/>
    </xf>
    <xf numFmtId="0" fontId="19" fillId="0" borderId="0" xfId="0" applyFont="1" applyBorder="1" applyAlignment="1">
      <alignment horizontal="center" vertical="top" wrapText="1"/>
    </xf>
  </cellXfs>
  <cellStyles count="2">
    <cellStyle name="Check Cell" xfId="1" builtinId="23"/>
    <cellStyle name="Normal" xfId="0" builtinId="0"/>
  </cellStyles>
  <dxfs count="0"/>
  <tableStyles count="0" defaultTableStyle="TableStyleMedium2" defaultPivotStyle="PivotStyleLight16"/>
  <colors>
    <mruColors>
      <color rgb="FFFFFFEF"/>
      <color rgb="FF375623"/>
      <color rgb="FFFFFFD9"/>
      <color rgb="FFF2F7FC"/>
      <color rgb="FFF9F9F9"/>
      <color rgb="FFF2F8E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xdr:colOff>
      <xdr:row>0</xdr:row>
      <xdr:rowOff>15240</xdr:rowOff>
    </xdr:from>
    <xdr:to>
      <xdr:col>2</xdr:col>
      <xdr:colOff>179070</xdr:colOff>
      <xdr:row>3</xdr:row>
      <xdr:rowOff>64770</xdr:rowOff>
    </xdr:to>
    <xdr:pic>
      <xdr:nvPicPr>
        <xdr:cNvPr id="2" name="Picture 1" descr="Logo&#10;&#10;Description automatically generated">
          <a:extLst>
            <a:ext uri="{FF2B5EF4-FFF2-40B4-BE49-F238E27FC236}">
              <a16:creationId xmlns:a16="http://schemas.microsoft.com/office/drawing/2014/main" id="{37E22775-C0CE-4603-88F7-3D4C935C6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375285" y="15240"/>
          <a:ext cx="546735" cy="706755"/>
        </a:xfrm>
        <a:prstGeom prst="rect">
          <a:avLst/>
        </a:prstGeom>
      </xdr:spPr>
    </xdr:pic>
    <xdr:clientData/>
  </xdr:twoCellAnchor>
  <xdr:oneCellAnchor>
    <xdr:from>
      <xdr:col>2</xdr:col>
      <xdr:colOff>295283</xdr:colOff>
      <xdr:row>22</xdr:row>
      <xdr:rowOff>4183</xdr:rowOff>
    </xdr:from>
    <xdr:ext cx="233205" cy="850554"/>
    <xdr:sp macro="" textlink="">
      <xdr:nvSpPr>
        <xdr:cNvPr id="3" name="TextBox 2">
          <a:extLst>
            <a:ext uri="{FF2B5EF4-FFF2-40B4-BE49-F238E27FC236}">
              <a16:creationId xmlns:a16="http://schemas.microsoft.com/office/drawing/2014/main" id="{422E31D6-D0BF-4F39-9C19-56DC454C4ACA}"/>
            </a:ext>
          </a:extLst>
        </xdr:cNvPr>
        <xdr:cNvSpPr txBox="1"/>
      </xdr:nvSpPr>
      <xdr:spPr>
        <a:xfrm rot="16200000">
          <a:off x="729559" y="4265732"/>
          <a:ext cx="850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b="0" i="1"/>
            <a:t>LPC ESD Value</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1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D9D31866-3076-4930-8E21-6C2372489D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6D072773-4C60-496A-B500-2455A1F8A9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0EAD4CE5-2BB5-4514-9F69-5029D742381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361949</xdr:colOff>
      <xdr:row>2</xdr:row>
      <xdr:rowOff>205688</xdr:rowOff>
    </xdr:to>
    <xdr:pic>
      <xdr:nvPicPr>
        <xdr:cNvPr id="2" name="Picture 1">
          <a:extLst>
            <a:ext uri="{FF2B5EF4-FFF2-40B4-BE49-F238E27FC236}">
              <a16:creationId xmlns:a16="http://schemas.microsoft.com/office/drawing/2014/main" id="{9E7D376D-6930-40A3-A996-F3163EDD35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1035"/>
        <a:stretch/>
      </xdr:blipFill>
      <xdr:spPr>
        <a:xfrm>
          <a:off x="57150" y="0"/>
          <a:ext cx="466724" cy="6343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9596-77EE-406A-929F-910144D618D1}">
  <sheetPr codeName="Sheet9"/>
  <dimension ref="A1:AB49"/>
  <sheetViews>
    <sheetView showGridLines="0" showRowColHeaders="0" topLeftCell="A7" workbookViewId="0">
      <selection activeCell="R17" sqref="R17"/>
    </sheetView>
  </sheetViews>
  <sheetFormatPr defaultRowHeight="15" x14ac:dyDescent="0.25"/>
  <cols>
    <col min="1" max="9" width="5.5703125" customWidth="1"/>
    <col min="10" max="10" width="6.5703125" customWidth="1"/>
    <col min="11" max="15" width="5.5703125" customWidth="1"/>
    <col min="16" max="18" width="5.28515625" customWidth="1"/>
  </cols>
  <sheetData>
    <row r="1" spans="1:17" x14ac:dyDescent="0.25">
      <c r="Q1" s="102">
        <f>IF(P12="Yes",VLOOKUP(0,D22:N27, MATCH(K15,E21:N21, 0), FALSE),VLOOKUP(J14,D22:N27, MATCH(K15,E21:N21, 0), FALSE))</f>
        <v>0.18</v>
      </c>
    </row>
    <row r="2" spans="1:17" ht="17.649999999999999" customHeight="1" x14ac:dyDescent="0.25">
      <c r="A2" s="76"/>
      <c r="B2" s="153" t="s">
        <v>0</v>
      </c>
      <c r="C2" s="153"/>
      <c r="D2" s="153"/>
      <c r="E2" s="153"/>
      <c r="F2" s="153"/>
      <c r="G2" s="153"/>
      <c r="H2" s="153"/>
      <c r="I2" s="153"/>
      <c r="J2" s="153"/>
      <c r="K2" s="153"/>
      <c r="L2" s="153"/>
      <c r="M2" s="153"/>
      <c r="N2" s="153"/>
      <c r="O2" s="153"/>
      <c r="P2" s="77"/>
    </row>
    <row r="3" spans="1:17" ht="19.5" x14ac:dyDescent="0.25">
      <c r="B3" s="154" t="s">
        <v>1</v>
      </c>
      <c r="C3" s="154"/>
      <c r="D3" s="154"/>
      <c r="E3" s="154"/>
      <c r="F3" s="154"/>
      <c r="G3" s="154"/>
      <c r="H3" s="154"/>
      <c r="I3" s="154"/>
      <c r="J3" s="154"/>
      <c r="K3" s="154"/>
      <c r="L3" s="154"/>
      <c r="M3" s="154"/>
      <c r="N3" s="154"/>
      <c r="O3" s="154"/>
      <c r="P3" s="78"/>
    </row>
    <row r="4" spans="1:17" ht="6" customHeight="1" x14ac:dyDescent="0.25"/>
    <row r="5" spans="1:17" x14ac:dyDescent="0.25">
      <c r="B5" s="79"/>
      <c r="C5" s="79"/>
      <c r="D5" s="79"/>
      <c r="E5" s="79"/>
      <c r="F5" s="79"/>
      <c r="G5" s="79"/>
      <c r="H5" s="79"/>
      <c r="I5" s="79"/>
      <c r="J5" s="79"/>
      <c r="K5" s="79"/>
      <c r="L5" s="79"/>
      <c r="M5" s="79"/>
      <c r="N5" s="79"/>
      <c r="O5" s="79"/>
      <c r="P5" s="80" t="s">
        <v>2</v>
      </c>
    </row>
    <row r="6" spans="1:17" ht="14.45" customHeight="1" x14ac:dyDescent="0.25">
      <c r="B6" s="157" t="s">
        <v>3</v>
      </c>
      <c r="C6" s="157"/>
      <c r="D6" s="157"/>
      <c r="E6" s="157"/>
      <c r="F6" s="157"/>
      <c r="G6" s="157"/>
      <c r="H6" s="157"/>
      <c r="I6" s="157"/>
      <c r="J6" s="157"/>
      <c r="K6" s="157"/>
      <c r="L6" s="157"/>
      <c r="M6" s="157"/>
      <c r="N6" s="157"/>
      <c r="O6" s="157"/>
      <c r="P6" s="157"/>
    </row>
    <row r="7" spans="1:17" x14ac:dyDescent="0.25">
      <c r="B7" s="157"/>
      <c r="C7" s="157"/>
      <c r="D7" s="157"/>
      <c r="E7" s="157"/>
      <c r="F7" s="157"/>
      <c r="G7" s="157"/>
      <c r="H7" s="157"/>
      <c r="I7" s="157"/>
      <c r="J7" s="157"/>
      <c r="K7" s="157"/>
      <c r="L7" s="157"/>
      <c r="M7" s="157"/>
      <c r="N7" s="157"/>
      <c r="O7" s="157"/>
      <c r="P7" s="157"/>
    </row>
    <row r="8" spans="1:17" x14ac:dyDescent="0.25">
      <c r="B8" s="157"/>
      <c r="C8" s="157"/>
      <c r="D8" s="157"/>
      <c r="E8" s="157"/>
      <c r="F8" s="157"/>
      <c r="G8" s="157"/>
      <c r="H8" s="157"/>
      <c r="I8" s="157"/>
      <c r="J8" s="157"/>
      <c r="K8" s="157"/>
      <c r="L8" s="157"/>
      <c r="M8" s="157"/>
      <c r="N8" s="157"/>
      <c r="O8" s="157"/>
      <c r="P8" s="157"/>
    </row>
    <row r="9" spans="1:17" x14ac:dyDescent="0.25">
      <c r="B9" s="157"/>
      <c r="C9" s="157"/>
      <c r="D9" s="157"/>
      <c r="E9" s="157"/>
      <c r="F9" s="157"/>
      <c r="G9" s="157"/>
      <c r="H9" s="157"/>
      <c r="I9" s="157"/>
      <c r="J9" s="157"/>
      <c r="K9" s="157"/>
      <c r="L9" s="157"/>
      <c r="M9" s="157"/>
      <c r="N9" s="157"/>
      <c r="O9" s="157"/>
      <c r="P9" s="157"/>
    </row>
    <row r="10" spans="1:17" ht="9.75" customHeight="1" x14ac:dyDescent="0.25">
      <c r="B10" s="157"/>
      <c r="C10" s="157"/>
      <c r="D10" s="157"/>
      <c r="E10" s="157"/>
      <c r="F10" s="157"/>
      <c r="G10" s="157"/>
      <c r="H10" s="157"/>
      <c r="I10" s="157"/>
      <c r="J10" s="157"/>
      <c r="K10" s="157"/>
      <c r="L10" s="157"/>
      <c r="M10" s="157"/>
      <c r="N10" s="157"/>
      <c r="O10" s="157"/>
      <c r="P10" s="157"/>
    </row>
    <row r="12" spans="1:17" x14ac:dyDescent="0.25">
      <c r="B12" s="43" t="s">
        <v>4</v>
      </c>
      <c r="P12" s="99" t="s">
        <v>5</v>
      </c>
    </row>
    <row r="13" spans="1:17" x14ac:dyDescent="0.25">
      <c r="B13" s="57" t="s">
        <v>6</v>
      </c>
    </row>
    <row r="14" spans="1:17" x14ac:dyDescent="0.25">
      <c r="B14" s="43" t="s">
        <v>7</v>
      </c>
      <c r="J14" s="99">
        <v>2</v>
      </c>
    </row>
    <row r="15" spans="1:17" x14ac:dyDescent="0.25">
      <c r="B15" s="43" t="s">
        <v>8</v>
      </c>
      <c r="J15" s="100">
        <v>0.5222</v>
      </c>
      <c r="K15" s="59">
        <f>IF(IF(J15&gt;0.1,J15+0.0001,J15) &lt;&gt; 0,_xlfn.CEILING.MATH(IF(J15&gt;0.1,J15+0.0001,J15)*10)/10,"")</f>
        <v>0.6</v>
      </c>
    </row>
    <row r="16" spans="1:17" ht="9" customHeight="1" x14ac:dyDescent="0.25">
      <c r="B16" s="43"/>
      <c r="J16" s="1"/>
      <c r="K16" s="59"/>
    </row>
    <row r="17" spans="2:28" x14ac:dyDescent="0.25">
      <c r="B17" s="43"/>
      <c r="F17" s="96"/>
      <c r="G17" s="96"/>
      <c r="H17" s="96"/>
      <c r="I17" s="97" t="s">
        <v>9</v>
      </c>
      <c r="J17" s="101">
        <f>Q1</f>
        <v>0.18</v>
      </c>
    </row>
    <row r="18" spans="2:28" x14ac:dyDescent="0.25">
      <c r="B18" s="43"/>
    </row>
    <row r="20" spans="2:28" x14ac:dyDescent="0.25">
      <c r="B20" s="81"/>
      <c r="C20" s="2"/>
      <c r="D20" s="2"/>
      <c r="E20" s="95" t="s">
        <v>10</v>
      </c>
      <c r="F20" s="2"/>
      <c r="G20" s="2"/>
      <c r="H20" s="2"/>
      <c r="I20" s="2"/>
      <c r="J20" s="2"/>
      <c r="K20" s="2"/>
      <c r="L20" s="2"/>
      <c r="M20" s="2"/>
      <c r="N20" s="2"/>
      <c r="O20" s="81"/>
    </row>
    <row r="21" spans="2:28" x14ac:dyDescent="0.25">
      <c r="B21" s="81"/>
      <c r="C21" s="2"/>
      <c r="D21" s="2"/>
      <c r="E21" s="3" t="s">
        <v>11</v>
      </c>
      <c r="F21" s="3">
        <v>0.2</v>
      </c>
      <c r="G21" s="3">
        <v>0.3</v>
      </c>
      <c r="H21" s="3">
        <v>0.4</v>
      </c>
      <c r="I21" s="3">
        <v>0.5</v>
      </c>
      <c r="J21" s="3">
        <v>0.6</v>
      </c>
      <c r="K21" s="3">
        <v>0.7</v>
      </c>
      <c r="L21" s="3">
        <v>0.8</v>
      </c>
      <c r="M21" s="3">
        <v>0.9</v>
      </c>
      <c r="N21" s="3">
        <v>1</v>
      </c>
      <c r="O21" s="81"/>
    </row>
    <row r="22" spans="2:28" x14ac:dyDescent="0.25">
      <c r="B22" s="81"/>
      <c r="C22" s="82"/>
      <c r="D22" s="3">
        <v>0</v>
      </c>
      <c r="E22" s="83">
        <v>5.0000000000000001E-3</v>
      </c>
      <c r="F22" s="84">
        <v>0.01</v>
      </c>
      <c r="G22" s="84">
        <v>0.02</v>
      </c>
      <c r="H22" s="84">
        <v>0.02</v>
      </c>
      <c r="I22" s="84">
        <v>0.03</v>
      </c>
      <c r="J22" s="84">
        <v>0.03</v>
      </c>
      <c r="K22" s="84">
        <v>0.04</v>
      </c>
      <c r="L22" s="84">
        <v>0.04</v>
      </c>
      <c r="M22" s="84">
        <v>0.05</v>
      </c>
      <c r="N22" s="84">
        <v>0.05</v>
      </c>
      <c r="O22" s="81"/>
    </row>
    <row r="23" spans="2:28" x14ac:dyDescent="0.25">
      <c r="B23" s="81"/>
      <c r="C23" s="85"/>
      <c r="D23" s="3">
        <v>1</v>
      </c>
      <c r="E23" s="84">
        <v>2.5000000000000001E-2</v>
      </c>
      <c r="F23" s="84">
        <v>0.05</v>
      </c>
      <c r="G23" s="84">
        <v>0.08</v>
      </c>
      <c r="H23" s="86">
        <v>0.1</v>
      </c>
      <c r="I23" s="86">
        <v>0.13</v>
      </c>
      <c r="J23" s="86">
        <v>0.15</v>
      </c>
      <c r="K23" s="86">
        <v>0.18</v>
      </c>
      <c r="L23" s="87">
        <v>0.2</v>
      </c>
      <c r="M23" s="87">
        <v>0.23</v>
      </c>
      <c r="N23" s="87">
        <v>0.25</v>
      </c>
      <c r="O23" s="81"/>
    </row>
    <row r="24" spans="2:28" x14ac:dyDescent="0.25">
      <c r="B24" s="81"/>
      <c r="C24" s="85"/>
      <c r="D24" s="3">
        <v>2</v>
      </c>
      <c r="E24" s="84">
        <v>3.5000000000000003E-2</v>
      </c>
      <c r="F24" s="84">
        <v>7.0000000000000007E-2</v>
      </c>
      <c r="G24" s="86">
        <v>0.11</v>
      </c>
      <c r="H24" s="86">
        <v>0.14000000000000001</v>
      </c>
      <c r="I24" s="86">
        <v>0.18</v>
      </c>
      <c r="J24" s="87">
        <v>0.21</v>
      </c>
      <c r="K24" s="87">
        <v>0.25</v>
      </c>
      <c r="L24" s="87">
        <v>0.28000000000000003</v>
      </c>
      <c r="M24" s="88">
        <v>0.32</v>
      </c>
      <c r="N24" s="88">
        <v>0.35</v>
      </c>
      <c r="O24" s="81"/>
    </row>
    <row r="25" spans="2:28" x14ac:dyDescent="0.25">
      <c r="B25" s="81"/>
      <c r="C25" s="85"/>
      <c r="D25" s="3">
        <v>3</v>
      </c>
      <c r="E25" s="84">
        <v>6.5000000000000002E-2</v>
      </c>
      <c r="F25" s="86">
        <v>0.13</v>
      </c>
      <c r="G25" s="86">
        <v>0.2</v>
      </c>
      <c r="H25" s="86">
        <v>0.26</v>
      </c>
      <c r="I25" s="88">
        <v>0.33</v>
      </c>
      <c r="J25" s="88">
        <v>0.39</v>
      </c>
      <c r="K25" s="89">
        <v>0.46</v>
      </c>
      <c r="L25" s="90">
        <v>0.52</v>
      </c>
      <c r="M25" s="90">
        <v>0.59</v>
      </c>
      <c r="N25" s="91">
        <v>0.65</v>
      </c>
      <c r="O25" s="81"/>
      <c r="R25" s="3"/>
      <c r="S25" s="3"/>
      <c r="T25" s="3"/>
      <c r="U25" s="1"/>
      <c r="V25" s="1"/>
      <c r="W25" s="1"/>
      <c r="X25" s="1"/>
      <c r="Y25" s="1"/>
      <c r="Z25" s="1"/>
      <c r="AA25" s="1"/>
    </row>
    <row r="26" spans="2:28" x14ac:dyDescent="0.25">
      <c r="B26" s="81"/>
      <c r="C26" s="85"/>
      <c r="D26" s="3">
        <v>4</v>
      </c>
      <c r="E26" s="84">
        <v>8.5000000000000006E-2</v>
      </c>
      <c r="F26" s="86">
        <v>0.17</v>
      </c>
      <c r="G26" s="86">
        <v>0.26</v>
      </c>
      <c r="H26" s="88">
        <v>0.34</v>
      </c>
      <c r="I26" s="89">
        <v>0.43</v>
      </c>
      <c r="J26" s="90">
        <v>0.51</v>
      </c>
      <c r="K26" s="91">
        <v>0.6</v>
      </c>
      <c r="L26" s="91">
        <v>0.68</v>
      </c>
      <c r="M26" s="92">
        <v>0.77</v>
      </c>
      <c r="N26" s="93">
        <v>0.85</v>
      </c>
      <c r="O26" s="81"/>
      <c r="R26" s="3"/>
      <c r="S26" s="3"/>
      <c r="T26" s="3"/>
      <c r="U26" s="1"/>
      <c r="V26" s="1"/>
      <c r="W26" s="1"/>
      <c r="X26" s="1"/>
      <c r="Y26" s="98"/>
      <c r="Z26" s="98"/>
      <c r="AA26" s="1"/>
      <c r="AB26" s="60"/>
    </row>
    <row r="27" spans="2:28" x14ac:dyDescent="0.25">
      <c r="B27" s="81"/>
      <c r="C27" s="85"/>
      <c r="D27" s="3">
        <v>5</v>
      </c>
      <c r="E27" s="86">
        <v>0.1</v>
      </c>
      <c r="F27" s="86">
        <v>0.2</v>
      </c>
      <c r="G27" s="88">
        <v>0.3</v>
      </c>
      <c r="H27" s="89">
        <v>0.4</v>
      </c>
      <c r="I27" s="90">
        <v>0.5</v>
      </c>
      <c r="J27" s="91">
        <v>0.6</v>
      </c>
      <c r="K27" s="92">
        <v>0.7</v>
      </c>
      <c r="L27" s="93">
        <v>0.8</v>
      </c>
      <c r="M27" s="94">
        <v>0.9</v>
      </c>
      <c r="N27" s="94">
        <v>1</v>
      </c>
      <c r="O27" s="81"/>
      <c r="T27" s="3"/>
      <c r="U27" s="1"/>
      <c r="V27" s="1"/>
      <c r="W27" s="1"/>
      <c r="X27" s="1"/>
      <c r="Y27" s="98"/>
      <c r="Z27" s="98"/>
    </row>
    <row r="28" spans="2:28" x14ac:dyDescent="0.25">
      <c r="T28" s="3"/>
      <c r="U28" s="1"/>
      <c r="V28" s="1"/>
      <c r="W28" s="1"/>
      <c r="X28" s="1"/>
      <c r="Y28" s="5"/>
      <c r="Z28" s="1"/>
    </row>
    <row r="29" spans="2:28" ht="5.0999999999999996" customHeight="1" x14ac:dyDescent="0.25">
      <c r="E29" s="51"/>
      <c r="F29" s="156" t="s">
        <v>12</v>
      </c>
      <c r="G29" s="156"/>
      <c r="H29" s="156"/>
      <c r="I29" s="156"/>
      <c r="J29" s="156"/>
      <c r="K29" s="156"/>
      <c r="T29" s="3"/>
      <c r="U29" s="1"/>
      <c r="V29" s="1"/>
      <c r="W29" s="1"/>
      <c r="X29" s="1"/>
      <c r="Y29" s="5"/>
      <c r="Z29" s="1"/>
    </row>
    <row r="30" spans="2:28" ht="5.0999999999999996" customHeight="1" x14ac:dyDescent="0.25">
      <c r="E30" s="50"/>
      <c r="F30" s="156"/>
      <c r="G30" s="156"/>
      <c r="H30" s="156"/>
      <c r="I30" s="156"/>
      <c r="J30" s="156"/>
      <c r="K30" s="156"/>
      <c r="T30" s="3"/>
      <c r="U30" s="1"/>
      <c r="V30" s="1"/>
      <c r="W30" s="1"/>
      <c r="X30" s="1"/>
      <c r="Y30" s="5"/>
      <c r="Z30" s="1"/>
    </row>
    <row r="31" spans="2:28" ht="5.0999999999999996" customHeight="1" x14ac:dyDescent="0.25">
      <c r="E31" s="49"/>
      <c r="F31" s="58"/>
      <c r="G31" s="1"/>
      <c r="H31" s="1"/>
      <c r="I31" s="1"/>
      <c r="J31" s="5"/>
      <c r="K31" s="1"/>
      <c r="T31" s="3"/>
      <c r="U31" s="1"/>
      <c r="V31" s="1"/>
      <c r="W31" s="1"/>
      <c r="X31" s="1"/>
      <c r="Y31" s="5"/>
      <c r="Z31" s="1"/>
    </row>
    <row r="32" spans="2:28" ht="5.0999999999999996" customHeight="1" x14ac:dyDescent="0.25">
      <c r="E32" s="48"/>
      <c r="F32" s="58"/>
      <c r="G32" s="1"/>
      <c r="H32" s="1"/>
      <c r="I32" s="1"/>
      <c r="J32" s="5"/>
      <c r="K32" s="1"/>
      <c r="T32" s="3"/>
      <c r="U32" s="1"/>
      <c r="V32" s="1"/>
      <c r="W32" s="1"/>
      <c r="X32" s="1"/>
      <c r="Y32" s="5"/>
      <c r="Z32" s="1"/>
    </row>
    <row r="33" spans="2:26" ht="5.0999999999999996" customHeight="1" x14ac:dyDescent="0.25">
      <c r="E33" s="47"/>
      <c r="F33" s="58"/>
      <c r="G33" s="1"/>
      <c r="H33" s="1"/>
      <c r="I33" s="1"/>
      <c r="J33" s="5"/>
      <c r="K33" s="1"/>
      <c r="T33" s="3"/>
      <c r="U33" s="1"/>
      <c r="V33" s="1"/>
      <c r="W33" s="1"/>
      <c r="X33" s="1"/>
      <c r="Y33" s="5"/>
      <c r="Z33" s="1"/>
    </row>
    <row r="34" spans="2:26" ht="5.0999999999999996" customHeight="1" x14ac:dyDescent="0.25">
      <c r="E34" s="46"/>
      <c r="F34" s="58"/>
      <c r="G34" s="1"/>
      <c r="H34" s="1"/>
      <c r="I34" s="1"/>
      <c r="J34" s="5"/>
      <c r="K34" s="1"/>
      <c r="T34" s="3"/>
      <c r="U34" s="1"/>
      <c r="V34" s="1"/>
      <c r="W34" s="1"/>
      <c r="X34" s="1"/>
      <c r="Y34" s="5"/>
      <c r="Z34" s="1"/>
    </row>
    <row r="35" spans="2:26" ht="5.0999999999999996" customHeight="1" x14ac:dyDescent="0.25">
      <c r="E35" s="52"/>
      <c r="F35" s="58"/>
      <c r="G35" s="1"/>
      <c r="H35" s="1"/>
      <c r="I35" s="1"/>
      <c r="J35" s="5"/>
      <c r="K35" s="1"/>
      <c r="T35" s="3"/>
      <c r="U35" s="1"/>
      <c r="V35" s="1"/>
      <c r="W35" s="1"/>
      <c r="X35" s="1"/>
      <c r="Y35" s="5"/>
      <c r="Z35" s="1"/>
    </row>
    <row r="36" spans="2:26" ht="5.0999999999999996" customHeight="1" x14ac:dyDescent="0.25">
      <c r="E36" s="45"/>
      <c r="F36" s="58"/>
      <c r="G36" s="1"/>
      <c r="H36" s="1"/>
      <c r="I36" s="1"/>
      <c r="J36" s="5"/>
      <c r="K36" s="1"/>
      <c r="T36" s="3"/>
      <c r="U36" s="1"/>
      <c r="V36" s="1"/>
      <c r="W36" s="1"/>
      <c r="X36" s="1"/>
      <c r="Y36" s="5"/>
      <c r="Z36" s="1"/>
    </row>
    <row r="37" spans="2:26" ht="5.0999999999999996" customHeight="1" x14ac:dyDescent="0.25">
      <c r="E37" s="53"/>
      <c r="F37" s="156" t="s">
        <v>13</v>
      </c>
      <c r="G37" s="156"/>
      <c r="H37" s="156"/>
      <c r="I37" s="156"/>
      <c r="J37" s="156"/>
      <c r="K37" s="1"/>
      <c r="T37" s="3"/>
      <c r="U37" s="1"/>
      <c r="V37" s="1"/>
      <c r="W37" s="1"/>
      <c r="X37" s="1"/>
      <c r="Y37" s="5"/>
      <c r="Z37" s="1"/>
    </row>
    <row r="38" spans="2:26" ht="5.0999999999999996" customHeight="1" x14ac:dyDescent="0.25">
      <c r="E38" s="54"/>
      <c r="F38" s="156"/>
      <c r="G38" s="156"/>
      <c r="H38" s="156"/>
      <c r="I38" s="156"/>
      <c r="J38" s="156"/>
      <c r="K38" s="1"/>
      <c r="T38" s="3"/>
      <c r="U38" s="1"/>
      <c r="V38" s="1"/>
      <c r="W38" s="1"/>
      <c r="X38" s="1"/>
      <c r="Y38" s="5"/>
      <c r="Z38" s="1"/>
    </row>
    <row r="39" spans="2:26" x14ac:dyDescent="0.25">
      <c r="T39" s="3"/>
      <c r="U39" s="1"/>
      <c r="V39" s="1"/>
      <c r="W39" s="1"/>
      <c r="X39" s="1"/>
      <c r="Y39" s="5"/>
      <c r="Z39" s="1"/>
    </row>
    <row r="40" spans="2:26" ht="14.45" customHeight="1" x14ac:dyDescent="0.25">
      <c r="B40" s="155" t="s">
        <v>14</v>
      </c>
      <c r="C40" s="155"/>
      <c r="D40" s="155"/>
      <c r="E40" s="155"/>
      <c r="F40" s="155"/>
      <c r="G40" s="155"/>
      <c r="H40" s="155"/>
      <c r="I40" s="155"/>
      <c r="J40" s="155"/>
      <c r="K40" s="155"/>
      <c r="L40" s="155"/>
      <c r="M40" s="155"/>
      <c r="N40" s="155"/>
      <c r="O40" s="155"/>
      <c r="P40" s="155"/>
      <c r="T40" s="3"/>
      <c r="U40" s="1"/>
      <c r="V40" s="1"/>
      <c r="W40" s="1"/>
      <c r="X40" s="1"/>
      <c r="Y40" s="5"/>
      <c r="Z40" s="1"/>
    </row>
    <row r="41" spans="2:26" x14ac:dyDescent="0.25">
      <c r="B41" s="155"/>
      <c r="C41" s="155"/>
      <c r="D41" s="155"/>
      <c r="E41" s="155"/>
      <c r="F41" s="155"/>
      <c r="G41" s="155"/>
      <c r="H41" s="155"/>
      <c r="I41" s="155"/>
      <c r="J41" s="155"/>
      <c r="K41" s="155"/>
      <c r="L41" s="155"/>
      <c r="M41" s="155"/>
      <c r="N41" s="155"/>
      <c r="O41" s="155"/>
      <c r="P41" s="155"/>
      <c r="T41" s="3"/>
      <c r="U41" s="1"/>
      <c r="V41" s="1"/>
      <c r="W41" s="1"/>
      <c r="X41" s="1"/>
      <c r="Y41" s="5"/>
      <c r="Z41" s="1"/>
    </row>
    <row r="42" spans="2:26" x14ac:dyDescent="0.25">
      <c r="B42" s="155"/>
      <c r="C42" s="155"/>
      <c r="D42" s="155"/>
      <c r="E42" s="155"/>
      <c r="F42" s="155"/>
      <c r="G42" s="155"/>
      <c r="H42" s="155"/>
      <c r="I42" s="155"/>
      <c r="J42" s="155"/>
      <c r="K42" s="155"/>
      <c r="L42" s="155"/>
      <c r="M42" s="155"/>
      <c r="N42" s="155"/>
      <c r="O42" s="155"/>
      <c r="P42" s="155"/>
      <c r="T42" s="3"/>
      <c r="U42" s="1"/>
      <c r="V42" s="1"/>
      <c r="W42" s="1"/>
      <c r="X42" s="1"/>
      <c r="Y42" s="5"/>
      <c r="Z42" s="1"/>
    </row>
    <row r="43" spans="2:26" x14ac:dyDescent="0.25">
      <c r="B43" s="155"/>
      <c r="C43" s="155"/>
      <c r="D43" s="155"/>
      <c r="E43" s="155"/>
      <c r="F43" s="155"/>
      <c r="G43" s="155"/>
      <c r="H43" s="155"/>
      <c r="I43" s="155"/>
      <c r="J43" s="155"/>
      <c r="K43" s="155"/>
      <c r="L43" s="155"/>
      <c r="M43" s="155"/>
      <c r="N43" s="155"/>
      <c r="O43" s="155"/>
      <c r="P43" s="155"/>
      <c r="T43" s="3"/>
      <c r="U43" s="1"/>
      <c r="V43" s="1"/>
      <c r="W43" s="1"/>
      <c r="X43" s="1"/>
      <c r="Y43" s="5"/>
      <c r="Z43" s="1"/>
    </row>
    <row r="44" spans="2:26" ht="14.45" customHeight="1" x14ac:dyDescent="0.25">
      <c r="B44" s="155" t="s">
        <v>15</v>
      </c>
      <c r="C44" s="155"/>
      <c r="D44" s="155"/>
      <c r="E44" s="155"/>
      <c r="F44" s="155"/>
      <c r="G44" s="155"/>
      <c r="H44" s="155"/>
      <c r="I44" s="155"/>
      <c r="J44" s="155"/>
      <c r="K44" s="155"/>
      <c r="L44" s="155"/>
      <c r="M44" s="155"/>
      <c r="N44" s="155"/>
      <c r="O44" s="155"/>
      <c r="P44" s="155"/>
    </row>
    <row r="45" spans="2:26" x14ac:dyDescent="0.25">
      <c r="B45" s="155"/>
      <c r="C45" s="155"/>
      <c r="D45" s="155"/>
      <c r="E45" s="155"/>
      <c r="F45" s="155"/>
      <c r="G45" s="155"/>
      <c r="H45" s="155"/>
      <c r="I45" s="155"/>
      <c r="J45" s="155"/>
      <c r="K45" s="155"/>
      <c r="L45" s="155"/>
      <c r="M45" s="155"/>
      <c r="N45" s="155"/>
      <c r="O45" s="155"/>
      <c r="P45" s="155"/>
    </row>
    <row r="46" spans="2:26" x14ac:dyDescent="0.25">
      <c r="B46" s="155"/>
      <c r="C46" s="155"/>
      <c r="D46" s="155"/>
      <c r="E46" s="155"/>
      <c r="F46" s="155"/>
      <c r="G46" s="155"/>
      <c r="H46" s="155"/>
      <c r="I46" s="155"/>
      <c r="J46" s="155"/>
      <c r="K46" s="155"/>
      <c r="L46" s="155"/>
      <c r="M46" s="155"/>
      <c r="N46" s="155"/>
      <c r="O46" s="155"/>
      <c r="P46" s="155"/>
    </row>
    <row r="47" spans="2:26" x14ac:dyDescent="0.25">
      <c r="B47" s="155"/>
      <c r="C47" s="155"/>
      <c r="D47" s="155"/>
      <c r="E47" s="155"/>
      <c r="F47" s="155"/>
      <c r="G47" s="155"/>
      <c r="H47" s="155"/>
      <c r="I47" s="155"/>
      <c r="J47" s="155"/>
      <c r="K47" s="155"/>
      <c r="L47" s="155"/>
      <c r="M47" s="155"/>
      <c r="N47" s="155"/>
      <c r="O47" s="155"/>
      <c r="P47" s="155"/>
    </row>
    <row r="48" spans="2:26" x14ac:dyDescent="0.25">
      <c r="B48" s="155"/>
      <c r="C48" s="155"/>
      <c r="D48" s="155"/>
      <c r="E48" s="155"/>
      <c r="F48" s="155"/>
      <c r="G48" s="155"/>
      <c r="H48" s="155"/>
      <c r="I48" s="155"/>
      <c r="J48" s="155"/>
      <c r="K48" s="155"/>
      <c r="L48" s="155"/>
      <c r="M48" s="155"/>
      <c r="N48" s="155"/>
      <c r="O48" s="155"/>
      <c r="P48" s="155"/>
    </row>
    <row r="49" spans="2:16" ht="3.75" customHeight="1" x14ac:dyDescent="0.25">
      <c r="B49" s="155"/>
      <c r="C49" s="155"/>
      <c r="D49" s="155"/>
      <c r="E49" s="155"/>
      <c r="F49" s="155"/>
      <c r="G49" s="155"/>
      <c r="H49" s="155"/>
      <c r="I49" s="155"/>
      <c r="J49" s="155"/>
      <c r="K49" s="155"/>
      <c r="L49" s="155"/>
      <c r="M49" s="155"/>
      <c r="N49" s="155"/>
      <c r="O49" s="155"/>
      <c r="P49" s="155"/>
    </row>
  </sheetData>
  <sheetProtection algorithmName="SHA-512" hashValue="YAQc7lZIjKpS3//v6Pw82bumEG0TrSixyzVqAM9ra11cR3Uh5lTJlFBaEmOiFe7mYjDussyyxiYyfYtxfUXdCA==" saltValue="FIz7CHWY/buVB9xIhggNRQ==" spinCount="100000" sheet="1" objects="1" scenarios="1"/>
  <mergeCells count="7">
    <mergeCell ref="B2:O2"/>
    <mergeCell ref="B3:O3"/>
    <mergeCell ref="B44:P49"/>
    <mergeCell ref="F29:K30"/>
    <mergeCell ref="F37:J38"/>
    <mergeCell ref="B6:P10"/>
    <mergeCell ref="B40:P43"/>
  </mergeCells>
  <dataValidations count="2">
    <dataValidation type="list" allowBlank="1" showInputMessage="1" showErrorMessage="1" sqref="P12" xr:uid="{1A234C5B-7902-4C77-BBCE-AB5497365178}">
      <formula1>"Yes, No"</formula1>
    </dataValidation>
    <dataValidation type="list" allowBlank="1" showInputMessage="1" showErrorMessage="1" sqref="J14" xr:uid="{AF33F802-B1CA-492C-A039-E94676915CA9}">
      <formula1>"1, 2, 3, 4, 5"</formula1>
    </dataValidation>
  </dataValidation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4A35-A956-46DC-B604-BA6886652951}">
  <sheetPr>
    <pageSetUpPr fitToPage="1"/>
  </sheetPr>
  <dimension ref="A1:U59"/>
  <sheetViews>
    <sheetView showGridLines="0" topLeftCell="A16" zoomScaleNormal="100" workbookViewId="0">
      <selection activeCell="K22" sqref="K22"/>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61" t="s">
        <v>16</v>
      </c>
      <c r="C1" s="161"/>
      <c r="D1" s="161"/>
      <c r="E1" s="161"/>
      <c r="F1" s="161"/>
      <c r="G1" s="161"/>
      <c r="H1" s="161"/>
      <c r="I1" s="161"/>
      <c r="J1" s="161"/>
      <c r="K1" s="161"/>
    </row>
    <row r="2" spans="1:11" s="6" customFormat="1" ht="14.25" customHeight="1" x14ac:dyDescent="0.25">
      <c r="A2" s="9"/>
      <c r="B2" s="162" t="s">
        <v>17</v>
      </c>
      <c r="C2" s="162"/>
      <c r="D2" s="162"/>
      <c r="E2" s="162"/>
      <c r="F2" s="162"/>
      <c r="G2" s="162"/>
      <c r="H2" s="162"/>
      <c r="I2" s="162"/>
      <c r="J2" s="162"/>
      <c r="K2" s="162"/>
    </row>
    <row r="3" spans="1:11" s="6" customFormat="1" ht="20.45" customHeight="1" x14ac:dyDescent="0.25">
      <c r="A3" s="10"/>
      <c r="B3" s="11"/>
      <c r="C3" s="12"/>
      <c r="D3" s="13"/>
      <c r="E3" s="12"/>
      <c r="F3" s="12"/>
      <c r="G3" s="12"/>
      <c r="H3" s="13"/>
      <c r="I3" s="12"/>
      <c r="J3" s="12"/>
      <c r="K3" s="12"/>
    </row>
    <row r="4" spans="1:11" s="6" customFormat="1" ht="15" customHeight="1" x14ac:dyDescent="0.25">
      <c r="A4" s="163" t="s">
        <v>18</v>
      </c>
      <c r="B4" s="163"/>
      <c r="C4" s="163"/>
      <c r="D4" s="163"/>
      <c r="E4" s="163"/>
      <c r="F4" s="163"/>
      <c r="G4" s="163"/>
      <c r="H4" s="163"/>
      <c r="I4" s="163"/>
      <c r="J4" s="163"/>
      <c r="K4" s="163"/>
    </row>
    <row r="5" spans="1:11" s="6" customFormat="1" ht="12.75" customHeight="1" x14ac:dyDescent="0.25">
      <c r="A5" s="164" t="s">
        <v>19</v>
      </c>
      <c r="B5" s="164"/>
      <c r="C5" s="164"/>
      <c r="D5" s="164"/>
      <c r="E5" s="164"/>
      <c r="F5" s="164"/>
      <c r="G5" s="164"/>
      <c r="H5" s="164"/>
      <c r="I5" s="164"/>
      <c r="J5" s="164"/>
      <c r="K5" s="164"/>
    </row>
    <row r="6" spans="1:11" s="6" customFormat="1" ht="12.75" customHeight="1" x14ac:dyDescent="0.25">
      <c r="A6" s="44"/>
      <c r="B6" s="44"/>
      <c r="C6" s="44"/>
      <c r="D6" s="44"/>
      <c r="E6" s="44"/>
      <c r="F6" s="44"/>
      <c r="G6" s="44"/>
      <c r="H6" s="44"/>
      <c r="I6" s="44"/>
      <c r="J6" s="44"/>
      <c r="K6" s="44"/>
    </row>
    <row r="7" spans="1:11" s="6" customFormat="1" ht="12" customHeight="1" x14ac:dyDescent="0.25">
      <c r="A7" s="16"/>
      <c r="B7" s="16"/>
      <c r="C7" s="16"/>
      <c r="D7" s="16"/>
      <c r="E7" s="16"/>
      <c r="F7" s="16"/>
      <c r="G7" s="16"/>
      <c r="H7" s="16"/>
      <c r="I7" s="16"/>
      <c r="J7" s="16"/>
      <c r="K7" s="16"/>
    </row>
    <row r="8" spans="1:11" s="6" customFormat="1" ht="12" customHeight="1" x14ac:dyDescent="0.25">
      <c r="A8" s="16"/>
      <c r="B8" s="35" t="s">
        <v>20</v>
      </c>
      <c r="C8" s="171" t="s">
        <v>21</v>
      </c>
      <c r="D8" s="171"/>
      <c r="E8" s="171"/>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22</v>
      </c>
      <c r="C10" s="36"/>
      <c r="D10" s="36"/>
      <c r="E10" s="36"/>
      <c r="F10" s="36"/>
      <c r="G10" s="36"/>
      <c r="H10" s="36"/>
      <c r="I10" s="36"/>
      <c r="J10" s="36"/>
      <c r="K10" s="36"/>
    </row>
    <row r="11" spans="1:11" s="6" customFormat="1" ht="25.5" customHeight="1" x14ac:dyDescent="0.25">
      <c r="A11" s="14"/>
      <c r="B11" s="166" t="s">
        <v>23</v>
      </c>
      <c r="C11" s="166"/>
      <c r="D11" s="166"/>
      <c r="E11" s="18" t="s">
        <v>24</v>
      </c>
      <c r="F11" s="19"/>
      <c r="G11" s="18" t="s">
        <v>25</v>
      </c>
      <c r="H11" s="19"/>
      <c r="I11" s="18" t="s">
        <v>26</v>
      </c>
      <c r="J11" s="18"/>
      <c r="K11" s="18" t="s">
        <v>27</v>
      </c>
    </row>
    <row r="12" spans="1:11" s="6" customFormat="1" ht="12" customHeight="1" x14ac:dyDescent="0.25">
      <c r="A12" s="14"/>
      <c r="B12" s="167" t="s">
        <v>28</v>
      </c>
      <c r="C12" s="168"/>
      <c r="D12" s="169"/>
      <c r="E12" s="74">
        <v>1</v>
      </c>
      <c r="F12" s="20" t="s">
        <v>29</v>
      </c>
      <c r="G12" s="75">
        <v>1</v>
      </c>
      <c r="H12" s="20" t="s">
        <v>29</v>
      </c>
      <c r="I12" s="22">
        <v>2.5</v>
      </c>
      <c r="J12" s="20" t="s">
        <v>30</v>
      </c>
      <c r="K12" s="25">
        <f>E12*G12*I12</f>
        <v>2.5</v>
      </c>
    </row>
    <row r="13" spans="1:11" s="6" customFormat="1" ht="12" customHeight="1" x14ac:dyDescent="0.25">
      <c r="A13" s="14"/>
      <c r="B13" s="167" t="s">
        <v>31</v>
      </c>
      <c r="C13" s="168"/>
      <c r="D13" s="169"/>
      <c r="E13" s="74"/>
      <c r="F13" s="20" t="s">
        <v>29</v>
      </c>
      <c r="G13" s="75"/>
      <c r="H13" s="20" t="s">
        <v>29</v>
      </c>
      <c r="I13" s="22">
        <v>2.1</v>
      </c>
      <c r="J13" s="20" t="s">
        <v>30</v>
      </c>
      <c r="K13" s="25">
        <f>E13*G13*I13</f>
        <v>0</v>
      </c>
    </row>
    <row r="14" spans="1:11" s="6" customFormat="1" ht="12" customHeight="1" x14ac:dyDescent="0.25">
      <c r="A14" s="14"/>
      <c r="B14" s="167" t="s">
        <v>32</v>
      </c>
      <c r="C14" s="168"/>
      <c r="D14" s="169"/>
      <c r="E14" s="74"/>
      <c r="F14" s="20" t="s">
        <v>29</v>
      </c>
      <c r="G14" s="75"/>
      <c r="H14" s="20" t="s">
        <v>29</v>
      </c>
      <c r="I14" s="22">
        <v>1.8</v>
      </c>
      <c r="J14" s="20" t="s">
        <v>30</v>
      </c>
      <c r="K14" s="25">
        <f>E14*G14*I14</f>
        <v>0</v>
      </c>
    </row>
    <row r="15" spans="1:11" s="6" customFormat="1" ht="12" customHeight="1" x14ac:dyDescent="0.25">
      <c r="A15" s="14"/>
      <c r="B15" s="167" t="s">
        <v>33</v>
      </c>
      <c r="C15" s="168"/>
      <c r="D15" s="169"/>
      <c r="E15" s="74"/>
      <c r="F15" s="20" t="s">
        <v>29</v>
      </c>
      <c r="G15" s="75"/>
      <c r="H15" s="20" t="s">
        <v>29</v>
      </c>
      <c r="I15" s="22">
        <v>1.6</v>
      </c>
      <c r="J15" s="20" t="s">
        <v>30</v>
      </c>
      <c r="K15" s="26">
        <f>E15*G15*I15</f>
        <v>0</v>
      </c>
    </row>
    <row r="16" spans="1:11" s="6" customFormat="1" ht="13.5" customHeight="1" x14ac:dyDescent="0.25">
      <c r="A16" s="14"/>
      <c r="B16" s="63"/>
      <c r="C16" s="63"/>
      <c r="D16" s="63"/>
      <c r="E16" s="63"/>
      <c r="F16" s="63"/>
      <c r="G16" s="63"/>
      <c r="H16" s="63"/>
      <c r="I16" s="63"/>
      <c r="J16" s="40" t="s">
        <v>34</v>
      </c>
      <c r="K16" s="62">
        <f>SUM(K12:K15)</f>
        <v>2.5</v>
      </c>
    </row>
    <row r="17" spans="1:14" s="6" customFormat="1" ht="14.45" customHeight="1" x14ac:dyDescent="0.25">
      <c r="A17" s="14"/>
      <c r="B17" s="165"/>
      <c r="C17" s="165"/>
      <c r="D17" s="165"/>
      <c r="E17" s="165"/>
      <c r="F17" s="165"/>
      <c r="G17" s="165"/>
      <c r="H17" s="165"/>
      <c r="I17" s="165"/>
      <c r="J17" s="165"/>
      <c r="K17" s="165"/>
    </row>
    <row r="18" spans="1:14" s="6" customFormat="1" ht="12" customHeight="1" x14ac:dyDescent="0.25">
      <c r="A18" s="16"/>
      <c r="B18" s="158" t="s">
        <v>35</v>
      </c>
      <c r="C18" s="158"/>
      <c r="D18" s="158"/>
      <c r="E18" s="158"/>
      <c r="F18" s="158"/>
      <c r="G18" s="158"/>
      <c r="H18" s="158"/>
      <c r="I18" s="158"/>
      <c r="J18" s="158"/>
      <c r="K18" s="158"/>
    </row>
    <row r="19" spans="1:14" s="6" customFormat="1" ht="25.5" customHeight="1" x14ac:dyDescent="0.25">
      <c r="A19" s="14"/>
      <c r="B19" s="18" t="s">
        <v>36</v>
      </c>
      <c r="C19" s="18" t="s">
        <v>37</v>
      </c>
      <c r="D19" s="19"/>
      <c r="E19" s="18" t="s">
        <v>38</v>
      </c>
      <c r="F19" s="19"/>
      <c r="G19" s="18" t="s">
        <v>39</v>
      </c>
      <c r="H19" s="19"/>
      <c r="I19" s="19" t="s">
        <v>40</v>
      </c>
      <c r="L19" s="31"/>
    </row>
    <row r="20" spans="1:14" s="6" customFormat="1" ht="12" customHeight="1" x14ac:dyDescent="0.25">
      <c r="A20" s="14"/>
      <c r="B20" s="68" t="s">
        <v>41</v>
      </c>
      <c r="C20" s="69">
        <f>K12</f>
        <v>2.5</v>
      </c>
      <c r="D20" s="70" t="s">
        <v>29</v>
      </c>
      <c r="E20" s="71">
        <v>25</v>
      </c>
      <c r="F20" s="72" t="s">
        <v>29</v>
      </c>
      <c r="G20" s="21">
        <f>VLOOKUP($C$8,$B$37:$G$40,3,FALSE)</f>
        <v>56.49</v>
      </c>
      <c r="H20" s="20" t="s">
        <v>30</v>
      </c>
      <c r="I20" s="23">
        <f>G20*C20*E20</f>
        <v>3530.625</v>
      </c>
      <c r="L20" s="31"/>
    </row>
    <row r="21" spans="1:14" s="6" customFormat="1" ht="12" customHeight="1" x14ac:dyDescent="0.25">
      <c r="A21" s="14"/>
      <c r="B21" s="68" t="s">
        <v>42</v>
      </c>
      <c r="C21" s="69">
        <f t="shared" ref="C21:C23" si="0">K13</f>
        <v>0</v>
      </c>
      <c r="D21" s="70" t="s">
        <v>29</v>
      </c>
      <c r="E21" s="71">
        <v>25</v>
      </c>
      <c r="F21" s="72" t="s">
        <v>29</v>
      </c>
      <c r="G21" s="21">
        <f>VLOOKUP($C$8,$B$37:$G$40,3,FALSE)</f>
        <v>56.49</v>
      </c>
      <c r="H21" s="20" t="s">
        <v>30</v>
      </c>
      <c r="I21" s="23">
        <f>G21*C21*E21</f>
        <v>0</v>
      </c>
      <c r="L21" s="31"/>
    </row>
    <row r="22" spans="1:14" s="6" customFormat="1" ht="12" customHeight="1" x14ac:dyDescent="0.25">
      <c r="A22" s="14"/>
      <c r="B22" s="68" t="s">
        <v>43</v>
      </c>
      <c r="C22" s="69">
        <f t="shared" si="0"/>
        <v>0</v>
      </c>
      <c r="D22" s="70" t="s">
        <v>29</v>
      </c>
      <c r="E22" s="71">
        <v>25</v>
      </c>
      <c r="F22" s="72" t="s">
        <v>29</v>
      </c>
      <c r="G22" s="21">
        <f>VLOOKUP($C$8,$B$37:$G$40,3,FALSE)</f>
        <v>56.49</v>
      </c>
      <c r="H22" s="20" t="s">
        <v>30</v>
      </c>
      <c r="I22" s="23">
        <f>G22*C22*E22</f>
        <v>0</v>
      </c>
      <c r="L22" s="31"/>
      <c r="N22" s="7"/>
    </row>
    <row r="23" spans="1:14" s="6" customFormat="1" ht="12" customHeight="1" x14ac:dyDescent="0.25">
      <c r="A23" s="14"/>
      <c r="B23" s="68" t="s">
        <v>44</v>
      </c>
      <c r="C23" s="69">
        <f t="shared" si="0"/>
        <v>0</v>
      </c>
      <c r="D23" s="70" t="s">
        <v>29</v>
      </c>
      <c r="E23" s="71">
        <v>25</v>
      </c>
      <c r="F23" s="72" t="s">
        <v>29</v>
      </c>
      <c r="G23" s="21">
        <f>VLOOKUP($C$8,$B$37:$G$40,3,FALSE)</f>
        <v>56.49</v>
      </c>
      <c r="H23" s="20" t="s">
        <v>30</v>
      </c>
      <c r="I23" s="38">
        <f>G23*C23*E23</f>
        <v>0</v>
      </c>
      <c r="L23" s="31"/>
    </row>
    <row r="24" spans="1:14" s="6" customFormat="1" ht="13.5" customHeight="1" x14ac:dyDescent="0.25">
      <c r="A24" s="14"/>
      <c r="B24" s="172" t="s">
        <v>45</v>
      </c>
      <c r="C24" s="172"/>
      <c r="D24" s="172"/>
      <c r="E24" s="172"/>
      <c r="F24" s="73"/>
      <c r="G24" s="73"/>
      <c r="H24" s="37" t="s">
        <v>46</v>
      </c>
      <c r="I24" s="39">
        <f>SUM(I20:I23)</f>
        <v>3530.625</v>
      </c>
      <c r="L24" s="31"/>
      <c r="M24" s="32"/>
    </row>
    <row r="25" spans="1:14" s="6" customFormat="1" ht="14.1" customHeight="1" x14ac:dyDescent="0.25">
      <c r="A25" s="14"/>
      <c r="B25" s="15"/>
      <c r="C25" s="15"/>
      <c r="D25" s="14"/>
      <c r="E25" s="14"/>
      <c r="F25" s="14"/>
      <c r="G25" s="14"/>
      <c r="H25" s="37" t="s">
        <v>47</v>
      </c>
      <c r="I25" s="42">
        <f>I24*0.172</f>
        <v>607.26749999999993</v>
      </c>
      <c r="L25" s="31"/>
    </row>
    <row r="26" spans="1:14" s="6" customFormat="1" ht="14.1" customHeight="1" x14ac:dyDescent="0.25">
      <c r="A26" s="14"/>
      <c r="B26" s="15"/>
      <c r="C26" s="15"/>
      <c r="D26" s="14"/>
      <c r="E26" s="14"/>
      <c r="F26" s="14"/>
      <c r="G26" s="14"/>
      <c r="H26" s="40" t="s">
        <v>48</v>
      </c>
      <c r="I26" s="41">
        <f>SUM(I24:I25)</f>
        <v>4137.8924999999999</v>
      </c>
    </row>
    <row r="27" spans="1:14" s="6" customFormat="1" ht="14.25" customHeight="1" x14ac:dyDescent="0.25">
      <c r="A27" s="14"/>
      <c r="B27" s="15"/>
      <c r="C27" s="15"/>
      <c r="D27" s="14"/>
      <c r="E27" s="14"/>
      <c r="F27" s="14"/>
      <c r="G27" s="14"/>
      <c r="H27" s="14"/>
      <c r="I27" s="14"/>
      <c r="J27" s="29"/>
      <c r="K27" s="30"/>
    </row>
    <row r="28" spans="1:14" s="6" customFormat="1" ht="14.25" customHeight="1" x14ac:dyDescent="0.25">
      <c r="A28" s="24" t="s">
        <v>49</v>
      </c>
      <c r="B28" s="15"/>
      <c r="C28" s="15"/>
      <c r="D28" s="14"/>
      <c r="E28" s="14"/>
      <c r="F28" s="14"/>
      <c r="G28" s="14"/>
      <c r="H28" s="14"/>
      <c r="I28" s="14"/>
      <c r="J28" s="14"/>
      <c r="K28" s="14"/>
    </row>
    <row r="29" spans="1:14" s="64" customFormat="1" ht="15" customHeight="1" x14ac:dyDescent="0.25">
      <c r="A29" s="173" t="s">
        <v>50</v>
      </c>
      <c r="B29" s="173"/>
      <c r="C29" s="173"/>
      <c r="D29" s="173"/>
      <c r="E29" s="173"/>
      <c r="F29" s="173"/>
      <c r="G29" s="173"/>
      <c r="H29" s="173"/>
      <c r="I29" s="173"/>
      <c r="J29" s="173"/>
      <c r="K29" s="173"/>
    </row>
    <row r="30" spans="1:14" s="64" customFormat="1" ht="41.25" customHeight="1" x14ac:dyDescent="0.25">
      <c r="A30" s="17"/>
      <c r="B30" s="158" t="s">
        <v>51</v>
      </c>
      <c r="C30" s="158"/>
      <c r="D30" s="158"/>
      <c r="E30" s="158"/>
      <c r="F30" s="158"/>
      <c r="G30" s="158"/>
      <c r="H30" s="158"/>
      <c r="I30" s="158"/>
      <c r="J30" s="158"/>
      <c r="K30" s="158"/>
    </row>
    <row r="31" spans="1:14" s="64" customFormat="1" ht="38.25" customHeight="1" x14ac:dyDescent="0.25">
      <c r="A31" s="17"/>
      <c r="B31" s="158" t="s">
        <v>52</v>
      </c>
      <c r="C31" s="158"/>
      <c r="D31" s="158"/>
      <c r="E31" s="158"/>
      <c r="F31" s="158"/>
      <c r="G31" s="158"/>
      <c r="H31" s="158"/>
      <c r="I31" s="158"/>
      <c r="J31" s="158"/>
      <c r="K31" s="158"/>
      <c r="L31" s="65"/>
    </row>
    <row r="32" spans="1:14" s="64" customFormat="1" ht="37.5" customHeight="1" x14ac:dyDescent="0.25">
      <c r="A32" s="17"/>
      <c r="B32" s="158" t="s">
        <v>53</v>
      </c>
      <c r="C32" s="158"/>
      <c r="D32" s="158"/>
      <c r="E32" s="158"/>
      <c r="F32" s="158"/>
      <c r="G32" s="158"/>
      <c r="H32" s="158"/>
      <c r="I32" s="158"/>
      <c r="J32" s="158"/>
      <c r="K32" s="158"/>
      <c r="L32" s="65"/>
    </row>
    <row r="33" spans="1:21" s="64" customFormat="1" ht="30.75" customHeight="1" x14ac:dyDescent="0.25">
      <c r="A33" s="56"/>
      <c r="B33" s="158" t="s">
        <v>54</v>
      </c>
      <c r="C33" s="158"/>
      <c r="D33" s="158"/>
      <c r="E33" s="158"/>
      <c r="F33" s="158"/>
      <c r="G33" s="158"/>
      <c r="H33" s="158"/>
      <c r="I33" s="158"/>
      <c r="J33" s="158"/>
      <c r="K33" s="158"/>
      <c r="L33" s="28"/>
    </row>
    <row r="34" spans="1:21" s="64" customFormat="1" ht="27" customHeight="1" x14ac:dyDescent="0.25">
      <c r="A34" s="158" t="s">
        <v>55</v>
      </c>
      <c r="B34" s="158"/>
      <c r="C34" s="158"/>
      <c r="D34" s="158"/>
      <c r="E34" s="158"/>
      <c r="F34" s="158"/>
      <c r="G34" s="158"/>
      <c r="H34" s="158"/>
      <c r="I34" s="158"/>
      <c r="J34" s="158"/>
      <c r="K34" s="158"/>
    </row>
    <row r="35" spans="1:21" s="64" customFormat="1" ht="63" customHeight="1" x14ac:dyDescent="0.25">
      <c r="A35" s="158" t="s">
        <v>56</v>
      </c>
      <c r="B35" s="158"/>
      <c r="C35" s="158"/>
      <c r="D35" s="158"/>
      <c r="E35" s="158"/>
      <c r="F35" s="158"/>
      <c r="G35" s="158"/>
      <c r="H35" s="158"/>
      <c r="I35" s="158"/>
      <c r="J35" s="158"/>
      <c r="K35" s="158"/>
    </row>
    <row r="36" spans="1:21" s="6" customFormat="1" ht="24.75" customHeight="1" x14ac:dyDescent="0.25">
      <c r="B36" s="159" t="s">
        <v>57</v>
      </c>
      <c r="C36" s="159"/>
      <c r="D36" s="174" t="s">
        <v>58</v>
      </c>
      <c r="E36" s="174"/>
      <c r="F36" s="174"/>
      <c r="G36" s="174"/>
      <c r="N36" s="67"/>
    </row>
    <row r="37" spans="1:21" s="6" customFormat="1" ht="12" customHeight="1" x14ac:dyDescent="0.25">
      <c r="B37" s="160" t="s">
        <v>21</v>
      </c>
      <c r="C37" s="160"/>
      <c r="D37" s="170">
        <v>56.49</v>
      </c>
      <c r="E37" s="170"/>
      <c r="F37" s="170"/>
      <c r="G37" s="170"/>
      <c r="N37" s="67"/>
    </row>
    <row r="38" spans="1:21" s="6" customFormat="1" ht="12" customHeight="1" x14ac:dyDescent="0.25">
      <c r="B38" s="160" t="s">
        <v>59</v>
      </c>
      <c r="C38" s="160"/>
      <c r="D38" s="170">
        <v>25.47</v>
      </c>
      <c r="E38" s="170"/>
      <c r="F38" s="170"/>
      <c r="G38" s="170"/>
      <c r="N38" s="67"/>
    </row>
    <row r="39" spans="1:21" s="6" customFormat="1" ht="12" customHeight="1" x14ac:dyDescent="0.25">
      <c r="B39" s="160" t="s">
        <v>60</v>
      </c>
      <c r="C39" s="160"/>
      <c r="D39" s="170">
        <v>38.770000000000003</v>
      </c>
      <c r="E39" s="170"/>
      <c r="F39" s="170"/>
      <c r="G39" s="170"/>
      <c r="N39" s="67"/>
    </row>
    <row r="40" spans="1:21" s="6" customFormat="1" ht="12" customHeight="1" x14ac:dyDescent="0.25">
      <c r="B40" s="160" t="s">
        <v>61</v>
      </c>
      <c r="C40" s="160"/>
      <c r="D40" s="170">
        <v>36.090000000000003</v>
      </c>
      <c r="E40" s="170"/>
      <c r="F40" s="170"/>
      <c r="G40" s="170"/>
    </row>
    <row r="41" spans="1:21" s="6" customFormat="1" ht="6" customHeight="1" x14ac:dyDescent="0.25">
      <c r="B41" s="55"/>
      <c r="C41" s="55"/>
      <c r="D41" s="28"/>
      <c r="E41" s="66"/>
      <c r="F41" s="66"/>
      <c r="G41" s="66"/>
    </row>
    <row r="42" spans="1:21" s="5" customFormat="1" x14ac:dyDescent="0.25">
      <c r="A42"/>
      <c r="B42" s="3"/>
      <c r="C42" s="3"/>
      <c r="D42" s="4"/>
      <c r="E42" s="3"/>
      <c r="F42" s="3"/>
      <c r="G42" s="3"/>
      <c r="H42" s="4"/>
      <c r="I42" s="3"/>
      <c r="J42" s="3"/>
      <c r="K42" s="3"/>
      <c r="L42" s="33"/>
      <c r="M42" s="6"/>
      <c r="N42" s="6"/>
      <c r="O42" s="6"/>
      <c r="P42" s="6"/>
      <c r="Q42" s="6"/>
      <c r="R42" s="6"/>
      <c r="S42" s="6"/>
      <c r="T42" s="6"/>
      <c r="U42" s="6"/>
    </row>
    <row r="43" spans="1:21" s="5" customFormat="1" x14ac:dyDescent="0.25">
      <c r="A43"/>
      <c r="B43" s="3"/>
      <c r="C43" s="3"/>
      <c r="D43" s="4"/>
      <c r="E43" s="3"/>
      <c r="F43" s="3"/>
      <c r="G43" s="3"/>
      <c r="H43" s="4"/>
      <c r="I43" s="3"/>
      <c r="J43" s="3"/>
      <c r="K43" s="3"/>
      <c r="L43" s="33"/>
    </row>
    <row r="44" spans="1:21" s="5" customFormat="1" x14ac:dyDescent="0.25">
      <c r="A44"/>
      <c r="B44" s="3"/>
      <c r="C44" s="3"/>
      <c r="D44" s="4"/>
      <c r="E44" s="3"/>
      <c r="F44" s="3"/>
      <c r="G44" s="3"/>
      <c r="H44" s="4"/>
      <c r="I44" s="3"/>
      <c r="J44" s="3"/>
      <c r="K44" s="3"/>
      <c r="L44" s="33"/>
    </row>
    <row r="45" spans="1:21" s="5" customFormat="1" x14ac:dyDescent="0.25">
      <c r="A45"/>
      <c r="B45" s="3"/>
      <c r="C45" s="3"/>
      <c r="D45" s="4"/>
      <c r="E45" s="3"/>
      <c r="F45" s="3"/>
      <c r="G45" s="3"/>
      <c r="H45" s="4"/>
      <c r="I45" s="3"/>
      <c r="J45" s="3"/>
      <c r="K45" s="3"/>
      <c r="L45" s="33"/>
    </row>
    <row r="46" spans="1:21" s="5" customFormat="1" x14ac:dyDescent="0.25">
      <c r="A46"/>
      <c r="B46" s="3"/>
      <c r="C46" s="3"/>
      <c r="D46" s="4"/>
      <c r="E46" s="3"/>
      <c r="F46" s="3"/>
      <c r="G46" s="3"/>
      <c r="H46" s="4"/>
      <c r="I46" s="3"/>
      <c r="J46" s="3"/>
      <c r="K46" s="3"/>
      <c r="L46" s="33"/>
    </row>
    <row r="47" spans="1:21" s="5" customFormat="1" x14ac:dyDescent="0.25">
      <c r="A47"/>
      <c r="B47" s="3"/>
      <c r="C47" s="3"/>
      <c r="D47" s="4"/>
      <c r="E47" s="3"/>
      <c r="F47" s="3"/>
      <c r="G47" s="3"/>
      <c r="H47" s="4"/>
      <c r="I47" s="3"/>
      <c r="J47" s="3"/>
      <c r="K47" s="3"/>
      <c r="L47" s="33"/>
    </row>
    <row r="48" spans="1:21" s="5" customFormat="1" x14ac:dyDescent="0.25">
      <c r="A48"/>
      <c r="B48" s="3"/>
      <c r="C48" s="3"/>
      <c r="D48" s="4"/>
      <c r="E48" s="3"/>
      <c r="F48" s="3"/>
      <c r="G48" s="3"/>
      <c r="H48" s="4"/>
      <c r="I48" s="3"/>
      <c r="J48" s="3"/>
      <c r="K48" s="3"/>
      <c r="L48" s="33"/>
    </row>
    <row r="49" spans="1:12" s="5" customFormat="1" x14ac:dyDescent="0.25">
      <c r="A49"/>
      <c r="B49" s="3"/>
      <c r="C49" s="3"/>
      <c r="D49" s="4"/>
      <c r="E49" s="3"/>
      <c r="F49" s="3"/>
      <c r="G49" s="3"/>
      <c r="H49" s="4"/>
      <c r="I49" s="3"/>
      <c r="J49" s="3"/>
      <c r="K49" s="3"/>
      <c r="L49" s="33"/>
    </row>
    <row r="50" spans="1:12" s="5" customFormat="1" x14ac:dyDescent="0.25">
      <c r="A50"/>
      <c r="B50" s="3"/>
      <c r="C50" s="3"/>
      <c r="D50" s="4"/>
      <c r="E50" s="3"/>
      <c r="F50" s="3"/>
      <c r="G50" s="3"/>
      <c r="H50" s="4"/>
      <c r="I50" s="3"/>
      <c r="J50" s="3"/>
      <c r="K50" s="3"/>
      <c r="L50" s="33"/>
    </row>
    <row r="51" spans="1:12" s="5" customFormat="1" x14ac:dyDescent="0.25">
      <c r="A51"/>
      <c r="B51" s="3"/>
      <c r="C51" s="3"/>
      <c r="D51" s="4"/>
      <c r="E51" s="3"/>
      <c r="F51" s="3"/>
      <c r="G51" s="3"/>
      <c r="H51" s="4"/>
      <c r="I51" s="3"/>
      <c r="J51" s="3"/>
      <c r="K51" s="3"/>
      <c r="L51" s="33"/>
    </row>
    <row r="52" spans="1:12" s="5" customFormat="1" x14ac:dyDescent="0.25">
      <c r="A52"/>
      <c r="B52" s="3"/>
      <c r="C52" s="3"/>
      <c r="D52" s="4"/>
      <c r="E52" s="3"/>
      <c r="F52" s="3"/>
      <c r="G52" s="3"/>
      <c r="H52" s="4"/>
      <c r="I52" s="3"/>
      <c r="J52" s="3"/>
      <c r="K52" s="3"/>
      <c r="L52" s="33"/>
    </row>
    <row r="53" spans="1:12" s="5" customFormat="1" x14ac:dyDescent="0.25">
      <c r="A53"/>
      <c r="B53" s="3"/>
      <c r="C53" s="3"/>
      <c r="D53" s="4"/>
      <c r="E53" s="3"/>
      <c r="F53" s="3"/>
      <c r="G53" s="3"/>
      <c r="H53" s="4"/>
      <c r="I53" s="3"/>
      <c r="J53" s="3"/>
      <c r="K53" s="3"/>
      <c r="L53" s="33"/>
    </row>
    <row r="54" spans="1:12" s="5" customFormat="1" x14ac:dyDescent="0.25">
      <c r="A54"/>
      <c r="B54" s="3"/>
      <c r="C54" s="3"/>
      <c r="D54" s="4"/>
      <c r="E54" s="1"/>
      <c r="F54" s="1"/>
      <c r="G54" s="1"/>
      <c r="I54" s="1"/>
      <c r="J54" s="1"/>
      <c r="K54" s="1"/>
      <c r="L54" s="33"/>
    </row>
    <row r="55" spans="1:12" s="5" customFormat="1" x14ac:dyDescent="0.25">
      <c r="A55"/>
      <c r="B55" s="3"/>
      <c r="C55" s="3"/>
      <c r="D55" s="4"/>
      <c r="E55" s="1"/>
      <c r="F55" s="1"/>
      <c r="G55" s="1"/>
      <c r="I55" s="1"/>
      <c r="J55" s="1"/>
      <c r="K55" s="1"/>
      <c r="L55" s="33"/>
    </row>
    <row r="56" spans="1:12" s="5" customFormat="1" x14ac:dyDescent="0.25">
      <c r="A56"/>
      <c r="B56" s="3"/>
      <c r="C56" s="3"/>
      <c r="D56" s="4"/>
      <c r="E56" s="1"/>
      <c r="F56" s="1"/>
      <c r="G56" s="1"/>
      <c r="I56" s="1"/>
      <c r="J56" s="1"/>
      <c r="K56" s="1"/>
      <c r="L56" s="33"/>
    </row>
    <row r="57" spans="1:12" s="5" customFormat="1" x14ac:dyDescent="0.25">
      <c r="A57"/>
      <c r="B57" s="3"/>
      <c r="C57" s="3"/>
      <c r="D57" s="4"/>
      <c r="E57" s="1"/>
      <c r="F57" s="1"/>
      <c r="G57" s="1"/>
      <c r="I57" s="1"/>
      <c r="J57" s="1"/>
      <c r="K57" s="1"/>
      <c r="L57" s="33"/>
    </row>
    <row r="58" spans="1:12" s="5" customFormat="1" x14ac:dyDescent="0.25">
      <c r="A58"/>
      <c r="B58" s="3"/>
      <c r="C58" s="3"/>
      <c r="D58" s="4"/>
      <c r="E58" s="1"/>
      <c r="F58" s="1"/>
      <c r="G58" s="1"/>
      <c r="I58" s="1"/>
      <c r="J58" s="1"/>
      <c r="K58" s="1"/>
      <c r="L58" s="33"/>
    </row>
    <row r="59" spans="1:12" s="5" customFormat="1" x14ac:dyDescent="0.25">
      <c r="A59"/>
      <c r="B59" s="3"/>
      <c r="C59" s="3"/>
      <c r="D59" s="4"/>
      <c r="E59" s="1"/>
      <c r="F59" s="1"/>
      <c r="G59" s="1"/>
      <c r="I59" s="1"/>
      <c r="J59" s="1"/>
      <c r="K59" s="1"/>
      <c r="L59" s="33"/>
    </row>
  </sheetData>
  <mergeCells count="30">
    <mergeCell ref="D39:G39"/>
    <mergeCell ref="D40:G40"/>
    <mergeCell ref="B38:C38"/>
    <mergeCell ref="C8:E8"/>
    <mergeCell ref="B33:K33"/>
    <mergeCell ref="B18:K18"/>
    <mergeCell ref="B32:K32"/>
    <mergeCell ref="B24:E24"/>
    <mergeCell ref="A29:K29"/>
    <mergeCell ref="B30:K30"/>
    <mergeCell ref="B31:K31"/>
    <mergeCell ref="D36:G36"/>
    <mergeCell ref="D37:G37"/>
    <mergeCell ref="D38:G38"/>
    <mergeCell ref="B39:C39"/>
    <mergeCell ref="B40:C40"/>
    <mergeCell ref="A35:K35"/>
    <mergeCell ref="A34:K34"/>
    <mergeCell ref="B36:C36"/>
    <mergeCell ref="B37:C37"/>
    <mergeCell ref="B1:K1"/>
    <mergeCell ref="B2:K2"/>
    <mergeCell ref="A4:K4"/>
    <mergeCell ref="A5:K5"/>
    <mergeCell ref="B17:K17"/>
    <mergeCell ref="B11:D11"/>
    <mergeCell ref="B12:D12"/>
    <mergeCell ref="B13:D13"/>
    <mergeCell ref="B14:D14"/>
    <mergeCell ref="B15:D15"/>
  </mergeCells>
  <phoneticPr fontId="3" type="noConversion"/>
  <dataValidations count="1">
    <dataValidation type="list" allowBlank="1" showInputMessage="1" showErrorMessage="1" sqref="C8:E8" xr:uid="{BF30B341-B5A9-4E11-AB9B-FC0A2A62D0D8}">
      <formula1>$B$37:$B$40</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D1C1E-000C-4EC7-9C03-05BBA69DF27B}">
  <sheetPr>
    <pageSetUpPr fitToPage="1"/>
  </sheetPr>
  <dimension ref="A1:U58"/>
  <sheetViews>
    <sheetView showGridLines="0" topLeftCell="A17" zoomScaleNormal="100" workbookViewId="0">
      <selection activeCell="L23" sqref="L23"/>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A1" s="161" t="s">
        <v>148</v>
      </c>
      <c r="B1" s="161"/>
      <c r="C1" s="161"/>
      <c r="D1" s="161"/>
      <c r="E1" s="161"/>
      <c r="F1" s="161"/>
      <c r="G1" s="161"/>
      <c r="H1" s="161"/>
      <c r="I1" s="161"/>
      <c r="J1" s="161"/>
      <c r="K1" s="161"/>
    </row>
    <row r="2" spans="1:11" s="6" customFormat="1" ht="14.25" customHeight="1" x14ac:dyDescent="0.25">
      <c r="A2" s="176" t="s">
        <v>17</v>
      </c>
      <c r="B2" s="176"/>
      <c r="C2" s="176"/>
      <c r="D2" s="176"/>
      <c r="E2" s="176"/>
      <c r="F2" s="176"/>
      <c r="G2" s="176"/>
      <c r="H2" s="176"/>
      <c r="I2" s="176"/>
      <c r="J2" s="176"/>
      <c r="K2" s="176"/>
    </row>
    <row r="3" spans="1:11" s="6" customFormat="1" ht="7.5" customHeight="1" x14ac:dyDescent="0.25">
      <c r="A3" s="10"/>
      <c r="B3" s="11"/>
      <c r="C3" s="12"/>
      <c r="D3" s="13"/>
      <c r="E3" s="12"/>
      <c r="F3" s="12"/>
      <c r="G3" s="12"/>
      <c r="H3" s="13"/>
      <c r="I3" s="12"/>
      <c r="J3" s="12"/>
      <c r="K3" s="12"/>
    </row>
    <row r="4" spans="1:11" s="6" customFormat="1" ht="14.25" customHeight="1" x14ac:dyDescent="0.25">
      <c r="A4" s="175" t="s">
        <v>151</v>
      </c>
      <c r="B4" s="175"/>
      <c r="C4" s="175"/>
      <c r="D4" s="175"/>
      <c r="E4" s="175"/>
      <c r="F4" s="175"/>
      <c r="G4" s="175"/>
      <c r="H4" s="175"/>
      <c r="I4" s="175"/>
      <c r="J4" s="175"/>
      <c r="K4" s="175"/>
    </row>
    <row r="5" spans="1:11" s="6" customFormat="1" ht="12.75" customHeight="1" x14ac:dyDescent="0.25">
      <c r="A5" s="44"/>
      <c r="B5" s="44"/>
      <c r="C5" s="44"/>
      <c r="D5" s="44"/>
      <c r="E5" s="44"/>
      <c r="F5" s="44"/>
      <c r="G5" s="44"/>
      <c r="H5" s="44"/>
      <c r="I5" s="44"/>
      <c r="J5" s="44"/>
      <c r="K5" s="44"/>
    </row>
    <row r="6" spans="1:11" s="6" customFormat="1" ht="12" customHeight="1" x14ac:dyDescent="0.25">
      <c r="A6" s="16"/>
      <c r="B6" s="16"/>
      <c r="C6" s="16"/>
      <c r="D6" s="16"/>
      <c r="E6" s="16"/>
      <c r="F6" s="16"/>
      <c r="G6" s="16"/>
      <c r="H6" s="16"/>
      <c r="I6" s="16"/>
      <c r="J6" s="16"/>
      <c r="K6" s="16"/>
    </row>
    <row r="7" spans="1:11" s="6" customFormat="1" ht="12" customHeight="1" x14ac:dyDescent="0.25">
      <c r="A7" s="16"/>
      <c r="B7" s="35" t="s">
        <v>20</v>
      </c>
      <c r="C7" s="171" t="s">
        <v>61</v>
      </c>
      <c r="D7" s="171"/>
      <c r="E7" s="171"/>
      <c r="F7" s="16"/>
      <c r="G7" s="16"/>
      <c r="H7" s="16"/>
      <c r="I7" s="16"/>
      <c r="J7" s="16"/>
      <c r="K7" s="16"/>
    </row>
    <row r="8" spans="1:11" s="6" customFormat="1" ht="12" customHeight="1" x14ac:dyDescent="0.25">
      <c r="A8" s="16"/>
      <c r="B8" s="16"/>
      <c r="C8" s="16"/>
      <c r="D8" s="16"/>
      <c r="E8" s="16"/>
      <c r="F8" s="16"/>
      <c r="G8" s="16"/>
      <c r="H8" s="16"/>
      <c r="I8" s="16"/>
      <c r="J8" s="16"/>
      <c r="K8" s="16"/>
    </row>
    <row r="9" spans="1:11" s="27" customFormat="1" ht="15" customHeight="1" x14ac:dyDescent="0.2">
      <c r="A9" s="8"/>
      <c r="B9" s="61" t="s">
        <v>152</v>
      </c>
      <c r="C9" s="36"/>
      <c r="D9" s="36"/>
      <c r="E9" s="36"/>
      <c r="F9" s="36"/>
      <c r="G9" s="36"/>
      <c r="H9" s="36"/>
      <c r="I9" s="36"/>
      <c r="J9" s="36"/>
      <c r="K9" s="36"/>
    </row>
    <row r="10" spans="1:11" s="6" customFormat="1" ht="25.5" customHeight="1" x14ac:dyDescent="0.25">
      <c r="A10" s="14"/>
      <c r="B10" s="166" t="s">
        <v>23</v>
      </c>
      <c r="C10" s="166"/>
      <c r="D10" s="166"/>
      <c r="E10" s="18" t="s">
        <v>24</v>
      </c>
      <c r="F10" s="19"/>
      <c r="G10" s="18" t="s">
        <v>25</v>
      </c>
      <c r="H10" s="19"/>
      <c r="I10" s="18" t="s">
        <v>26</v>
      </c>
      <c r="J10" s="18"/>
      <c r="K10" s="18" t="s">
        <v>27</v>
      </c>
    </row>
    <row r="11" spans="1:11" s="6" customFormat="1" ht="12" customHeight="1" x14ac:dyDescent="0.25">
      <c r="A11" s="14"/>
      <c r="B11" s="167" t="s">
        <v>28</v>
      </c>
      <c r="C11" s="168"/>
      <c r="D11" s="169"/>
      <c r="E11" s="74">
        <v>1</v>
      </c>
      <c r="F11" s="20" t="s">
        <v>29</v>
      </c>
      <c r="G11" s="75">
        <v>1</v>
      </c>
      <c r="H11" s="20" t="s">
        <v>29</v>
      </c>
      <c r="I11" s="22">
        <v>2.5</v>
      </c>
      <c r="J11" s="20" t="s">
        <v>30</v>
      </c>
      <c r="K11" s="25">
        <f>E11*G11*I11</f>
        <v>2.5</v>
      </c>
    </row>
    <row r="12" spans="1:11" s="6" customFormat="1" ht="12" customHeight="1" x14ac:dyDescent="0.25">
      <c r="A12" s="14"/>
      <c r="B12" s="167" t="s">
        <v>31</v>
      </c>
      <c r="C12" s="168"/>
      <c r="D12" s="169"/>
      <c r="E12" s="74"/>
      <c r="F12" s="20" t="s">
        <v>29</v>
      </c>
      <c r="G12" s="75"/>
      <c r="H12" s="20" t="s">
        <v>29</v>
      </c>
      <c r="I12" s="22">
        <v>2.1</v>
      </c>
      <c r="J12" s="20" t="s">
        <v>30</v>
      </c>
      <c r="K12" s="25">
        <f>E12*G12*I12</f>
        <v>0</v>
      </c>
    </row>
    <row r="13" spans="1:11" s="6" customFormat="1" ht="12" customHeight="1" x14ac:dyDescent="0.25">
      <c r="A13" s="14"/>
      <c r="B13" s="167" t="s">
        <v>32</v>
      </c>
      <c r="C13" s="168"/>
      <c r="D13" s="169"/>
      <c r="E13" s="74"/>
      <c r="F13" s="20" t="s">
        <v>29</v>
      </c>
      <c r="G13" s="75"/>
      <c r="H13" s="20" t="s">
        <v>29</v>
      </c>
      <c r="I13" s="22">
        <v>1.8</v>
      </c>
      <c r="J13" s="20" t="s">
        <v>30</v>
      </c>
      <c r="K13" s="25">
        <f>E13*G13*I13</f>
        <v>0</v>
      </c>
    </row>
    <row r="14" spans="1:11" s="6" customFormat="1" ht="12" customHeight="1" x14ac:dyDescent="0.25">
      <c r="A14" s="14"/>
      <c r="B14" s="167" t="s">
        <v>33</v>
      </c>
      <c r="C14" s="168"/>
      <c r="D14" s="169"/>
      <c r="E14" s="74"/>
      <c r="F14" s="20" t="s">
        <v>29</v>
      </c>
      <c r="G14" s="75"/>
      <c r="H14" s="20" t="s">
        <v>29</v>
      </c>
      <c r="I14" s="22">
        <v>1.6</v>
      </c>
      <c r="J14" s="20" t="s">
        <v>30</v>
      </c>
      <c r="K14" s="26">
        <f>E14*G14*I14</f>
        <v>0</v>
      </c>
    </row>
    <row r="15" spans="1:11" s="6" customFormat="1" ht="13.5" customHeight="1" x14ac:dyDescent="0.25">
      <c r="A15" s="14"/>
      <c r="B15" s="63"/>
      <c r="C15" s="63"/>
      <c r="D15" s="63"/>
      <c r="E15" s="63"/>
      <c r="F15" s="63"/>
      <c r="G15" s="63"/>
      <c r="H15" s="63"/>
      <c r="I15" s="63"/>
      <c r="J15" s="40" t="s">
        <v>34</v>
      </c>
      <c r="K15" s="62">
        <f>SUM(K11:K14)</f>
        <v>2.5</v>
      </c>
    </row>
    <row r="16" spans="1:11" s="6" customFormat="1" ht="14.45" customHeight="1" x14ac:dyDescent="0.25">
      <c r="A16" s="14"/>
      <c r="B16" s="165"/>
      <c r="C16" s="165"/>
      <c r="D16" s="165"/>
      <c r="E16" s="165"/>
      <c r="F16" s="165"/>
      <c r="G16" s="165"/>
      <c r="H16" s="165"/>
      <c r="I16" s="165"/>
      <c r="J16" s="165"/>
      <c r="K16" s="165"/>
    </row>
    <row r="17" spans="1:14" s="6" customFormat="1" ht="12" customHeight="1" x14ac:dyDescent="0.25">
      <c r="A17" s="16"/>
      <c r="B17" s="158" t="s">
        <v>35</v>
      </c>
      <c r="C17" s="158"/>
      <c r="D17" s="158"/>
      <c r="E17" s="158"/>
      <c r="F17" s="158"/>
      <c r="G17" s="158"/>
      <c r="H17" s="158"/>
      <c r="I17" s="158"/>
      <c r="J17" s="158"/>
      <c r="K17" s="158"/>
    </row>
    <row r="18" spans="1:14" s="6" customFormat="1" ht="25.5" customHeight="1" x14ac:dyDescent="0.25">
      <c r="A18" s="14"/>
      <c r="B18" s="18" t="s">
        <v>36</v>
      </c>
      <c r="C18" s="18" t="s">
        <v>37</v>
      </c>
      <c r="D18" s="19"/>
      <c r="E18" s="18" t="s">
        <v>38</v>
      </c>
      <c r="F18" s="19"/>
      <c r="G18" s="18" t="s">
        <v>64</v>
      </c>
      <c r="H18" s="19"/>
      <c r="I18" s="19" t="s">
        <v>40</v>
      </c>
      <c r="L18" s="31"/>
    </row>
    <row r="19" spans="1:14" s="6" customFormat="1" ht="12" customHeight="1" x14ac:dyDescent="0.25">
      <c r="A19" s="14"/>
      <c r="B19" s="68" t="s">
        <v>41</v>
      </c>
      <c r="C19" s="69">
        <f>K11</f>
        <v>2.5</v>
      </c>
      <c r="D19" s="70" t="s">
        <v>29</v>
      </c>
      <c r="E19" s="71">
        <v>25</v>
      </c>
      <c r="F19" s="72" t="s">
        <v>29</v>
      </c>
      <c r="G19" s="21">
        <f>VLOOKUP($C$7,$B$36:$G$39,3,FALSE)</f>
        <v>37.159999999999997</v>
      </c>
      <c r="H19" s="20" t="s">
        <v>30</v>
      </c>
      <c r="I19" s="23">
        <f>G19*C19*E19</f>
        <v>2322.5</v>
      </c>
      <c r="L19" s="31"/>
    </row>
    <row r="20" spans="1:14" s="6" customFormat="1" ht="12" customHeight="1" x14ac:dyDescent="0.25">
      <c r="A20" s="14"/>
      <c r="B20" s="68" t="s">
        <v>42</v>
      </c>
      <c r="C20" s="69">
        <f t="shared" ref="C20:C22" si="0">K12</f>
        <v>0</v>
      </c>
      <c r="D20" s="70" t="s">
        <v>29</v>
      </c>
      <c r="E20" s="71">
        <v>25</v>
      </c>
      <c r="F20" s="72" t="s">
        <v>29</v>
      </c>
      <c r="G20" s="21">
        <f>VLOOKUP($C$7,$B$36:$G$39,3,FALSE)</f>
        <v>37.159999999999997</v>
      </c>
      <c r="H20" s="20" t="s">
        <v>30</v>
      </c>
      <c r="I20" s="23">
        <f>G20*C20*E20</f>
        <v>0</v>
      </c>
      <c r="L20" s="31"/>
    </row>
    <row r="21" spans="1:14" s="6" customFormat="1" ht="12" customHeight="1" x14ac:dyDescent="0.25">
      <c r="A21" s="14"/>
      <c r="B21" s="68" t="s">
        <v>43</v>
      </c>
      <c r="C21" s="69">
        <f t="shared" si="0"/>
        <v>0</v>
      </c>
      <c r="D21" s="70" t="s">
        <v>29</v>
      </c>
      <c r="E21" s="71">
        <v>25</v>
      </c>
      <c r="F21" s="72" t="s">
        <v>29</v>
      </c>
      <c r="G21" s="21">
        <f>VLOOKUP($C$7,$B$36:$G$39,3,FALSE)</f>
        <v>37.159999999999997</v>
      </c>
      <c r="H21" s="20" t="s">
        <v>30</v>
      </c>
      <c r="I21" s="23">
        <f>G21*C21*E21</f>
        <v>0</v>
      </c>
      <c r="L21" s="31"/>
      <c r="N21" s="7"/>
    </row>
    <row r="22" spans="1:14" s="6" customFormat="1" ht="12" customHeight="1" x14ac:dyDescent="0.25">
      <c r="A22" s="14"/>
      <c r="B22" s="68" t="s">
        <v>44</v>
      </c>
      <c r="C22" s="69">
        <f t="shared" si="0"/>
        <v>0</v>
      </c>
      <c r="D22" s="70" t="s">
        <v>29</v>
      </c>
      <c r="E22" s="71">
        <v>25</v>
      </c>
      <c r="F22" s="72" t="s">
        <v>29</v>
      </c>
      <c r="G22" s="21">
        <f>VLOOKUP($C$7,$B$36:$G$39,3,FALSE)</f>
        <v>37.159999999999997</v>
      </c>
      <c r="H22" s="20" t="s">
        <v>30</v>
      </c>
      <c r="I22" s="38">
        <f>G22*C22*E22</f>
        <v>0</v>
      </c>
      <c r="L22" s="31"/>
    </row>
    <row r="23" spans="1:14" s="6" customFormat="1" ht="13.5" customHeight="1" x14ac:dyDescent="0.25">
      <c r="A23" s="14"/>
      <c r="B23" s="172" t="s">
        <v>65</v>
      </c>
      <c r="C23" s="172"/>
      <c r="D23" s="172"/>
      <c r="E23" s="172"/>
      <c r="F23" s="73"/>
      <c r="G23" s="73"/>
      <c r="H23" s="37" t="s">
        <v>46</v>
      </c>
      <c r="I23" s="39">
        <f>SUM(I19:I22)</f>
        <v>2322.5</v>
      </c>
      <c r="L23" s="31"/>
      <c r="M23" s="32"/>
    </row>
    <row r="24" spans="1:14" s="6" customFormat="1" ht="14.1" customHeight="1" x14ac:dyDescent="0.25">
      <c r="A24" s="14"/>
      <c r="B24" s="15"/>
      <c r="C24" s="15"/>
      <c r="D24" s="14"/>
      <c r="E24" s="14"/>
      <c r="F24" s="14"/>
      <c r="G24" s="14"/>
      <c r="H24" s="37" t="s">
        <v>47</v>
      </c>
      <c r="I24" s="42">
        <f>I23*0.172</f>
        <v>399.46999999999997</v>
      </c>
      <c r="L24" s="31"/>
    </row>
    <row r="25" spans="1:14" s="6" customFormat="1" ht="14.1" customHeight="1" x14ac:dyDescent="0.25">
      <c r="A25" s="14"/>
      <c r="B25" s="15"/>
      <c r="C25" s="15"/>
      <c r="D25" s="14"/>
      <c r="E25" s="14"/>
      <c r="F25" s="14"/>
      <c r="G25" s="14"/>
      <c r="H25" s="40" t="s">
        <v>48</v>
      </c>
      <c r="I25" s="41">
        <f>SUM(I23:I24)</f>
        <v>2721.97</v>
      </c>
    </row>
    <row r="26" spans="1:14" s="6" customFormat="1" ht="14.25" customHeight="1" x14ac:dyDescent="0.25">
      <c r="A26" s="14"/>
      <c r="B26" s="15"/>
      <c r="C26" s="15"/>
      <c r="D26" s="14"/>
      <c r="E26" s="14"/>
      <c r="F26" s="14"/>
      <c r="G26" s="14"/>
      <c r="H26" s="14"/>
      <c r="I26" s="14"/>
      <c r="J26" s="29"/>
      <c r="K26" s="30"/>
    </row>
    <row r="27" spans="1:14" s="6" customFormat="1" ht="14.25" customHeight="1" x14ac:dyDescent="0.25">
      <c r="A27" s="24" t="s">
        <v>49</v>
      </c>
      <c r="B27" s="15"/>
      <c r="C27" s="15"/>
      <c r="D27" s="14"/>
      <c r="E27" s="14"/>
      <c r="F27" s="14"/>
      <c r="G27" s="14"/>
      <c r="H27" s="14"/>
      <c r="I27" s="14"/>
      <c r="J27" s="14"/>
      <c r="K27" s="14"/>
    </row>
    <row r="28" spans="1:14" s="64" customFormat="1" ht="15" customHeight="1" x14ac:dyDescent="0.25">
      <c r="A28" s="173" t="s">
        <v>50</v>
      </c>
      <c r="B28" s="173"/>
      <c r="C28" s="173"/>
      <c r="D28" s="173"/>
      <c r="E28" s="173"/>
      <c r="F28" s="173"/>
      <c r="G28" s="173"/>
      <c r="H28" s="173"/>
      <c r="I28" s="173"/>
      <c r="J28" s="173"/>
      <c r="K28" s="173"/>
    </row>
    <row r="29" spans="1:14" s="64" customFormat="1" ht="41.25" customHeight="1" x14ac:dyDescent="0.25">
      <c r="A29" s="17"/>
      <c r="B29" s="158" t="s">
        <v>51</v>
      </c>
      <c r="C29" s="158"/>
      <c r="D29" s="158"/>
      <c r="E29" s="158"/>
      <c r="F29" s="158"/>
      <c r="G29" s="158"/>
      <c r="H29" s="158"/>
      <c r="I29" s="158"/>
      <c r="J29" s="158"/>
      <c r="K29" s="158"/>
    </row>
    <row r="30" spans="1:14" s="64" customFormat="1" ht="38.25" customHeight="1" x14ac:dyDescent="0.25">
      <c r="A30" s="17"/>
      <c r="B30" s="158" t="s">
        <v>52</v>
      </c>
      <c r="C30" s="158"/>
      <c r="D30" s="158"/>
      <c r="E30" s="158"/>
      <c r="F30" s="158"/>
      <c r="G30" s="158"/>
      <c r="H30" s="158"/>
      <c r="I30" s="158"/>
      <c r="J30" s="158"/>
      <c r="K30" s="158"/>
      <c r="L30" s="65"/>
    </row>
    <row r="31" spans="1:14" s="64" customFormat="1" ht="37.5" customHeight="1" x14ac:dyDescent="0.25">
      <c r="A31" s="17"/>
      <c r="B31" s="158" t="s">
        <v>53</v>
      </c>
      <c r="C31" s="158"/>
      <c r="D31" s="158"/>
      <c r="E31" s="158"/>
      <c r="F31" s="158"/>
      <c r="G31" s="158"/>
      <c r="H31" s="158"/>
      <c r="I31" s="158"/>
      <c r="J31" s="158"/>
      <c r="K31" s="158"/>
      <c r="L31" s="65"/>
    </row>
    <row r="32" spans="1:14" s="64" customFormat="1" ht="30.75" customHeight="1" x14ac:dyDescent="0.25">
      <c r="A32" s="56"/>
      <c r="B32" s="158" t="s">
        <v>54</v>
      </c>
      <c r="C32" s="158"/>
      <c r="D32" s="158"/>
      <c r="E32" s="158"/>
      <c r="F32" s="158"/>
      <c r="G32" s="158"/>
      <c r="H32" s="158"/>
      <c r="I32" s="158"/>
      <c r="J32" s="158"/>
      <c r="K32" s="158"/>
      <c r="L32" s="28"/>
    </row>
    <row r="33" spans="1:21" s="64" customFormat="1" ht="27" customHeight="1" x14ac:dyDescent="0.25">
      <c r="A33" s="158" t="s">
        <v>66</v>
      </c>
      <c r="B33" s="158"/>
      <c r="C33" s="158"/>
      <c r="D33" s="158"/>
      <c r="E33" s="158"/>
      <c r="F33" s="158"/>
      <c r="G33" s="158"/>
      <c r="H33" s="158"/>
      <c r="I33" s="158"/>
      <c r="J33" s="158"/>
      <c r="K33" s="158"/>
    </row>
    <row r="34" spans="1:21" s="64" customFormat="1" ht="63" customHeight="1" x14ac:dyDescent="0.25">
      <c r="A34" s="158" t="s">
        <v>67</v>
      </c>
      <c r="B34" s="158"/>
      <c r="C34" s="158"/>
      <c r="D34" s="158"/>
      <c r="E34" s="158"/>
      <c r="F34" s="158"/>
      <c r="G34" s="158"/>
      <c r="H34" s="158"/>
      <c r="I34" s="158"/>
      <c r="J34" s="158"/>
      <c r="K34" s="158"/>
    </row>
    <row r="35" spans="1:21" s="6" customFormat="1" ht="24.75" customHeight="1" x14ac:dyDescent="0.25">
      <c r="B35" s="159" t="s">
        <v>57</v>
      </c>
      <c r="C35" s="159"/>
      <c r="D35" s="174" t="s">
        <v>146</v>
      </c>
      <c r="E35" s="174"/>
      <c r="F35" s="174"/>
      <c r="G35" s="174"/>
      <c r="N35" s="67"/>
    </row>
    <row r="36" spans="1:21" s="6" customFormat="1" ht="12" customHeight="1" x14ac:dyDescent="0.25">
      <c r="B36" s="160" t="s">
        <v>21</v>
      </c>
      <c r="C36" s="160"/>
      <c r="D36" s="170">
        <v>56.87</v>
      </c>
      <c r="E36" s="170"/>
      <c r="F36" s="170"/>
      <c r="G36" s="170"/>
      <c r="N36" s="67"/>
    </row>
    <row r="37" spans="1:21" s="6" customFormat="1" ht="12" customHeight="1" x14ac:dyDescent="0.25">
      <c r="B37" s="160" t="s">
        <v>59</v>
      </c>
      <c r="C37" s="160"/>
      <c r="D37" s="170">
        <v>27.02</v>
      </c>
      <c r="E37" s="170"/>
      <c r="F37" s="170"/>
      <c r="G37" s="170"/>
      <c r="N37" s="67"/>
    </row>
    <row r="38" spans="1:21" s="6" customFormat="1" ht="12" customHeight="1" x14ac:dyDescent="0.25">
      <c r="B38" s="160" t="s">
        <v>60</v>
      </c>
      <c r="C38" s="160"/>
      <c r="D38" s="170">
        <v>39.54</v>
      </c>
      <c r="E38" s="170"/>
      <c r="F38" s="170"/>
      <c r="G38" s="170"/>
      <c r="N38" s="67"/>
    </row>
    <row r="39" spans="1:21" s="6" customFormat="1" ht="12" customHeight="1" x14ac:dyDescent="0.25">
      <c r="B39" s="160" t="s">
        <v>61</v>
      </c>
      <c r="C39" s="160"/>
      <c r="D39" s="170">
        <v>37.159999999999997</v>
      </c>
      <c r="E39" s="170"/>
      <c r="F39" s="170"/>
      <c r="G39" s="170"/>
    </row>
    <row r="40" spans="1:21" s="6" customFormat="1" ht="6" customHeight="1" x14ac:dyDescent="0.25">
      <c r="B40" s="55"/>
      <c r="C40" s="55"/>
      <c r="D40" s="28"/>
      <c r="E40" s="66"/>
      <c r="F40" s="66"/>
      <c r="G40" s="66"/>
    </row>
    <row r="41" spans="1:21" s="5" customFormat="1" x14ac:dyDescent="0.25">
      <c r="A41"/>
      <c r="B41" s="3"/>
      <c r="C41" s="3"/>
      <c r="D41" s="4"/>
      <c r="E41" s="3"/>
      <c r="F41" s="3"/>
      <c r="G41" s="3"/>
      <c r="H41" s="4"/>
      <c r="I41" s="3"/>
      <c r="J41" s="3"/>
      <c r="K41" s="3"/>
      <c r="L41" s="33"/>
      <c r="M41" s="6"/>
      <c r="N41" s="6"/>
      <c r="O41" s="6"/>
      <c r="P41" s="6"/>
      <c r="Q41" s="6"/>
      <c r="R41" s="6"/>
      <c r="S41" s="6"/>
      <c r="T41" s="6"/>
      <c r="U41" s="6"/>
    </row>
    <row r="42" spans="1:21" s="5" customFormat="1" x14ac:dyDescent="0.25">
      <c r="A42"/>
      <c r="B42" s="3"/>
      <c r="C42" s="3"/>
      <c r="D42" s="4"/>
      <c r="E42" s="3"/>
      <c r="F42" s="3"/>
      <c r="G42" s="3"/>
      <c r="H42" s="4"/>
      <c r="I42" s="3"/>
      <c r="J42" s="3"/>
      <c r="K42" s="3"/>
      <c r="L42" s="33"/>
    </row>
    <row r="43" spans="1:21" s="5" customFormat="1" x14ac:dyDescent="0.25">
      <c r="A43"/>
      <c r="B43" s="3"/>
      <c r="C43" s="3"/>
      <c r="D43" s="4"/>
      <c r="E43" s="3"/>
      <c r="F43" s="3"/>
      <c r="G43" s="3"/>
      <c r="H43" s="4"/>
      <c r="I43" s="3"/>
      <c r="J43" s="3"/>
      <c r="K43" s="3"/>
      <c r="L43" s="33"/>
    </row>
    <row r="44" spans="1:21" s="5" customFormat="1" x14ac:dyDescent="0.25">
      <c r="A44"/>
      <c r="B44" s="3"/>
      <c r="C44" s="3"/>
      <c r="D44" s="4"/>
      <c r="E44" s="3"/>
      <c r="F44" s="3"/>
      <c r="G44" s="3"/>
      <c r="H44" s="4"/>
      <c r="I44" s="3"/>
      <c r="J44" s="3"/>
      <c r="K44" s="3"/>
      <c r="L44" s="33"/>
    </row>
    <row r="45" spans="1:21" s="5" customFormat="1" x14ac:dyDescent="0.25">
      <c r="A45"/>
      <c r="B45" s="3"/>
      <c r="C45" s="3"/>
      <c r="D45" s="4"/>
      <c r="E45" s="3"/>
      <c r="F45" s="3"/>
      <c r="G45" s="3"/>
      <c r="H45" s="4"/>
      <c r="I45" s="3"/>
      <c r="J45" s="3"/>
      <c r="K45" s="3"/>
      <c r="L45" s="33"/>
    </row>
    <row r="46" spans="1:21" s="5" customFormat="1" x14ac:dyDescent="0.25">
      <c r="A46"/>
      <c r="B46" s="3"/>
      <c r="C46" s="3"/>
      <c r="D46" s="4"/>
      <c r="E46" s="3"/>
      <c r="F46" s="3"/>
      <c r="G46" s="3"/>
      <c r="H46" s="4"/>
      <c r="I46" s="3"/>
      <c r="J46" s="3"/>
      <c r="K46" s="3"/>
      <c r="L46" s="33"/>
    </row>
    <row r="47" spans="1:21" s="5" customFormat="1" x14ac:dyDescent="0.25">
      <c r="A47"/>
      <c r="B47" s="3"/>
      <c r="C47" s="3"/>
      <c r="D47" s="4"/>
      <c r="E47" s="3"/>
      <c r="F47" s="3"/>
      <c r="G47" s="3"/>
      <c r="H47" s="4"/>
      <c r="I47" s="3"/>
      <c r="J47" s="3"/>
      <c r="K47" s="3"/>
      <c r="L47" s="33"/>
    </row>
    <row r="48" spans="1:21" s="5" customFormat="1" x14ac:dyDescent="0.25">
      <c r="A48"/>
      <c r="B48" s="3"/>
      <c r="C48" s="3"/>
      <c r="D48" s="4"/>
      <c r="E48" s="3"/>
      <c r="F48" s="3"/>
      <c r="G48" s="3"/>
      <c r="H48" s="4"/>
      <c r="I48" s="3"/>
      <c r="J48" s="3"/>
      <c r="K48" s="3"/>
      <c r="L48" s="33"/>
    </row>
    <row r="49" spans="1:12" s="5" customFormat="1" x14ac:dyDescent="0.25">
      <c r="A49"/>
      <c r="B49" s="3"/>
      <c r="C49" s="3"/>
      <c r="D49" s="4"/>
      <c r="E49" s="3"/>
      <c r="F49" s="3"/>
      <c r="G49" s="3"/>
      <c r="H49" s="4"/>
      <c r="I49" s="3"/>
      <c r="J49" s="3"/>
      <c r="K49" s="3"/>
      <c r="L49" s="33"/>
    </row>
    <row r="50" spans="1:12" s="5" customFormat="1" x14ac:dyDescent="0.25">
      <c r="A50"/>
      <c r="B50" s="3"/>
      <c r="C50" s="3"/>
      <c r="D50" s="4"/>
      <c r="E50" s="3"/>
      <c r="F50" s="3"/>
      <c r="G50" s="3"/>
      <c r="H50" s="4"/>
      <c r="I50" s="3"/>
      <c r="J50" s="3"/>
      <c r="K50" s="3"/>
      <c r="L50" s="33"/>
    </row>
    <row r="51" spans="1:12" s="5" customFormat="1" x14ac:dyDescent="0.25">
      <c r="A51"/>
      <c r="B51" s="3"/>
      <c r="C51" s="3"/>
      <c r="D51" s="4"/>
      <c r="E51" s="3"/>
      <c r="F51" s="3"/>
      <c r="G51" s="3"/>
      <c r="H51" s="4"/>
      <c r="I51" s="3"/>
      <c r="J51" s="3"/>
      <c r="K51" s="3"/>
      <c r="L51" s="33"/>
    </row>
    <row r="52" spans="1:12" s="5" customFormat="1" x14ac:dyDescent="0.25">
      <c r="A52"/>
      <c r="B52" s="3"/>
      <c r="C52" s="3"/>
      <c r="D52" s="4"/>
      <c r="E52" s="3"/>
      <c r="F52" s="3"/>
      <c r="G52" s="3"/>
      <c r="H52" s="4"/>
      <c r="I52" s="3"/>
      <c r="J52" s="3"/>
      <c r="K52" s="3"/>
      <c r="L52" s="33"/>
    </row>
    <row r="53" spans="1:12" s="5" customFormat="1" x14ac:dyDescent="0.25">
      <c r="A53"/>
      <c r="B53" s="3"/>
      <c r="C53" s="3"/>
      <c r="D53" s="4"/>
      <c r="E53" s="1"/>
      <c r="F53" s="1"/>
      <c r="G53" s="1"/>
      <c r="I53" s="1"/>
      <c r="J53" s="1"/>
      <c r="K53" s="1"/>
      <c r="L53" s="33"/>
    </row>
    <row r="54" spans="1:12" s="5" customFormat="1" x14ac:dyDescent="0.25">
      <c r="A54"/>
      <c r="B54" s="3"/>
      <c r="C54" s="3"/>
      <c r="D54" s="4"/>
      <c r="E54" s="1"/>
      <c r="F54" s="1"/>
      <c r="G54" s="1"/>
      <c r="I54" s="1"/>
      <c r="J54" s="1"/>
      <c r="K54" s="1"/>
      <c r="L54" s="33"/>
    </row>
    <row r="55" spans="1:12" s="5" customFormat="1" x14ac:dyDescent="0.25">
      <c r="A55"/>
      <c r="B55" s="3"/>
      <c r="C55" s="3"/>
      <c r="D55" s="4"/>
      <c r="E55" s="1"/>
      <c r="F55" s="1"/>
      <c r="G55" s="1"/>
      <c r="I55" s="1"/>
      <c r="J55" s="1"/>
      <c r="K55" s="1"/>
      <c r="L55" s="33"/>
    </row>
    <row r="56" spans="1:12" s="5" customFormat="1" x14ac:dyDescent="0.25">
      <c r="A56"/>
      <c r="B56" s="3"/>
      <c r="C56" s="3"/>
      <c r="D56" s="4"/>
      <c r="E56" s="1"/>
      <c r="F56" s="1"/>
      <c r="G56" s="1"/>
      <c r="I56" s="1"/>
      <c r="J56" s="1"/>
      <c r="K56" s="1"/>
      <c r="L56" s="33"/>
    </row>
    <row r="57" spans="1:12" s="5" customFormat="1" x14ac:dyDescent="0.25">
      <c r="A57"/>
      <c r="B57" s="3"/>
      <c r="C57" s="3"/>
      <c r="D57" s="4"/>
      <c r="E57" s="1"/>
      <c r="F57" s="1"/>
      <c r="G57" s="1"/>
      <c r="I57" s="1"/>
      <c r="J57" s="1"/>
      <c r="K57" s="1"/>
      <c r="L57" s="33"/>
    </row>
    <row r="58" spans="1:12" s="5" customFormat="1" x14ac:dyDescent="0.25">
      <c r="A58"/>
      <c r="B58" s="3"/>
      <c r="C58" s="3"/>
      <c r="D58" s="4"/>
      <c r="E58" s="1"/>
      <c r="F58" s="1"/>
      <c r="G58" s="1"/>
      <c r="I58" s="1"/>
      <c r="J58" s="1"/>
      <c r="K58" s="1"/>
      <c r="L58" s="33"/>
    </row>
  </sheetData>
  <mergeCells count="29">
    <mergeCell ref="A1:K1"/>
    <mergeCell ref="A2:K2"/>
    <mergeCell ref="B38:C38"/>
    <mergeCell ref="D38:G38"/>
    <mergeCell ref="B39:C39"/>
    <mergeCell ref="D39:G39"/>
    <mergeCell ref="B23:E23"/>
    <mergeCell ref="A34:K34"/>
    <mergeCell ref="B35:C35"/>
    <mergeCell ref="D35:G35"/>
    <mergeCell ref="B36:C36"/>
    <mergeCell ref="D36:G36"/>
    <mergeCell ref="B37:C37"/>
    <mergeCell ref="D37:G37"/>
    <mergeCell ref="A28:K28"/>
    <mergeCell ref="B29:K29"/>
    <mergeCell ref="B32:K32"/>
    <mergeCell ref="A33:K33"/>
    <mergeCell ref="B11:D11"/>
    <mergeCell ref="B12:D12"/>
    <mergeCell ref="B13:D13"/>
    <mergeCell ref="B14:D14"/>
    <mergeCell ref="B16:K16"/>
    <mergeCell ref="B17:K17"/>
    <mergeCell ref="B10:D10"/>
    <mergeCell ref="A4:K4"/>
    <mergeCell ref="C7:E7"/>
    <mergeCell ref="B30:K30"/>
    <mergeCell ref="B31:K31"/>
  </mergeCells>
  <dataValidations count="1">
    <dataValidation type="list" allowBlank="1" showInputMessage="1" showErrorMessage="1" sqref="C7:E7" xr:uid="{D549270F-F14B-4373-B339-D0B5A790F4BD}">
      <formula1>$B$36:$B$39</formula1>
    </dataValidation>
  </dataValidations>
  <printOptions horizontalCentered="1"/>
  <pageMargins left="0.25" right="0.25" top="0.75" bottom="0.75" header="0" footer="0"/>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35E8-9F85-40BD-8B8D-81D8AC5E5202}">
  <sheetPr>
    <pageSetUpPr fitToPage="1"/>
  </sheetPr>
  <dimension ref="A1:U59"/>
  <sheetViews>
    <sheetView showGridLines="0" zoomScaleNormal="100" workbookViewId="0">
      <selection activeCell="A29" sqref="A29:K29"/>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61" t="s">
        <v>148</v>
      </c>
      <c r="C1" s="161"/>
      <c r="D1" s="161"/>
      <c r="E1" s="161"/>
      <c r="F1" s="161"/>
      <c r="G1" s="161"/>
      <c r="H1" s="161"/>
      <c r="I1" s="161"/>
      <c r="J1" s="161"/>
      <c r="K1" s="161"/>
    </row>
    <row r="2" spans="1:11" s="6" customFormat="1" ht="14.25" customHeight="1" x14ac:dyDescent="0.25">
      <c r="A2" s="9"/>
      <c r="B2" s="162" t="s">
        <v>17</v>
      </c>
      <c r="C2" s="162"/>
      <c r="D2" s="162"/>
      <c r="E2" s="162"/>
      <c r="F2" s="162"/>
      <c r="G2" s="162"/>
      <c r="H2" s="162"/>
      <c r="I2" s="162"/>
      <c r="J2" s="162"/>
      <c r="K2" s="162"/>
    </row>
    <row r="3" spans="1:11" s="6" customFormat="1" ht="20.45" customHeight="1" x14ac:dyDescent="0.25">
      <c r="A3" s="10"/>
      <c r="B3" s="11"/>
      <c r="C3" s="12"/>
      <c r="D3" s="13"/>
      <c r="E3" s="12"/>
      <c r="F3" s="12"/>
      <c r="G3" s="12"/>
      <c r="H3" s="13"/>
      <c r="I3" s="12"/>
      <c r="J3" s="12"/>
      <c r="K3" s="12"/>
    </row>
    <row r="4" spans="1:11" s="6" customFormat="1" ht="15" customHeight="1" x14ac:dyDescent="0.25">
      <c r="A4" s="163" t="s">
        <v>18</v>
      </c>
      <c r="B4" s="163"/>
      <c r="C4" s="163"/>
      <c r="D4" s="163"/>
      <c r="E4" s="163"/>
      <c r="F4" s="163"/>
      <c r="G4" s="163"/>
      <c r="H4" s="163"/>
      <c r="I4" s="163"/>
      <c r="J4" s="163"/>
      <c r="K4" s="163"/>
    </row>
    <row r="5" spans="1:11" s="6" customFormat="1" ht="12.75" customHeight="1" x14ac:dyDescent="0.25">
      <c r="A5" s="164" t="s">
        <v>62</v>
      </c>
      <c r="B5" s="164"/>
      <c r="C5" s="164"/>
      <c r="D5" s="164"/>
      <c r="E5" s="164"/>
      <c r="F5" s="164"/>
      <c r="G5" s="164"/>
      <c r="H5" s="164"/>
      <c r="I5" s="164"/>
      <c r="J5" s="164"/>
      <c r="K5" s="164"/>
    </row>
    <row r="6" spans="1:11" s="6" customFormat="1" ht="12.75" customHeight="1" x14ac:dyDescent="0.25">
      <c r="A6" s="44"/>
      <c r="B6" s="44"/>
      <c r="C6" s="44"/>
      <c r="D6" s="44"/>
      <c r="E6" s="44"/>
      <c r="F6" s="44"/>
      <c r="G6" s="44"/>
      <c r="H6" s="44"/>
      <c r="I6" s="44"/>
      <c r="J6" s="44"/>
      <c r="K6" s="44"/>
    </row>
    <row r="7" spans="1:11" s="6" customFormat="1" ht="12" customHeight="1" x14ac:dyDescent="0.25">
      <c r="A7" s="16"/>
      <c r="B7" s="16"/>
      <c r="C7" s="16"/>
      <c r="D7" s="16"/>
      <c r="E7" s="16"/>
      <c r="F7" s="16"/>
      <c r="G7" s="16"/>
      <c r="H7" s="16"/>
      <c r="I7" s="16"/>
      <c r="J7" s="16"/>
      <c r="K7" s="16"/>
    </row>
    <row r="8" spans="1:11" s="6" customFormat="1" ht="12" customHeight="1" x14ac:dyDescent="0.25">
      <c r="A8" s="16"/>
      <c r="B8" s="35" t="s">
        <v>20</v>
      </c>
      <c r="C8" s="171" t="s">
        <v>61</v>
      </c>
      <c r="D8" s="171"/>
      <c r="E8" s="171"/>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63</v>
      </c>
      <c r="C10" s="36"/>
      <c r="D10" s="36"/>
      <c r="E10" s="36"/>
      <c r="F10" s="36"/>
      <c r="G10" s="36"/>
      <c r="H10" s="36"/>
      <c r="I10" s="36"/>
      <c r="J10" s="36"/>
      <c r="K10" s="36"/>
    </row>
    <row r="11" spans="1:11" s="6" customFormat="1" ht="25.5" customHeight="1" x14ac:dyDescent="0.25">
      <c r="A11" s="14"/>
      <c r="B11" s="166" t="s">
        <v>23</v>
      </c>
      <c r="C11" s="166"/>
      <c r="D11" s="166"/>
      <c r="E11" s="18" t="s">
        <v>24</v>
      </c>
      <c r="F11" s="19"/>
      <c r="G11" s="18" t="s">
        <v>25</v>
      </c>
      <c r="H11" s="19"/>
      <c r="I11" s="18"/>
      <c r="J11" s="18"/>
      <c r="K11" s="18" t="s">
        <v>27</v>
      </c>
    </row>
    <row r="12" spans="1:11" s="6" customFormat="1" ht="12" customHeight="1" x14ac:dyDescent="0.25">
      <c r="A12" s="14"/>
      <c r="B12" s="167" t="s">
        <v>28</v>
      </c>
      <c r="C12" s="168"/>
      <c r="D12" s="169"/>
      <c r="E12" s="74">
        <v>1</v>
      </c>
      <c r="F12" s="20" t="s">
        <v>29</v>
      </c>
      <c r="G12" s="75">
        <v>1</v>
      </c>
      <c r="H12" s="20"/>
      <c r="I12" s="22"/>
      <c r="J12" s="20" t="s">
        <v>30</v>
      </c>
      <c r="K12" s="25">
        <f>E12*G12</f>
        <v>1</v>
      </c>
    </row>
    <row r="13" spans="1:11" s="6" customFormat="1" ht="12" customHeight="1" x14ac:dyDescent="0.25">
      <c r="A13" s="14"/>
      <c r="B13" s="167" t="s">
        <v>31</v>
      </c>
      <c r="C13" s="168"/>
      <c r="D13" s="169"/>
      <c r="E13" s="74"/>
      <c r="F13" s="20" t="s">
        <v>29</v>
      </c>
      <c r="G13" s="75"/>
      <c r="H13" s="20"/>
      <c r="I13" s="22"/>
      <c r="J13" s="20" t="s">
        <v>30</v>
      </c>
      <c r="K13" s="25">
        <f>E13*G13</f>
        <v>0</v>
      </c>
    </row>
    <row r="14" spans="1:11" s="6" customFormat="1" ht="12" customHeight="1" x14ac:dyDescent="0.25">
      <c r="A14" s="14"/>
      <c r="B14" s="167" t="s">
        <v>32</v>
      </c>
      <c r="C14" s="168"/>
      <c r="D14" s="169"/>
      <c r="E14" s="74"/>
      <c r="F14" s="20" t="s">
        <v>29</v>
      </c>
      <c r="G14" s="75"/>
      <c r="H14" s="20"/>
      <c r="I14" s="22"/>
      <c r="J14" s="20" t="s">
        <v>30</v>
      </c>
      <c r="K14" s="25">
        <f>E14*G14</f>
        <v>0</v>
      </c>
    </row>
    <row r="15" spans="1:11" s="6" customFormat="1" ht="12" customHeight="1" x14ac:dyDescent="0.25">
      <c r="A15" s="14"/>
      <c r="B15" s="167" t="s">
        <v>33</v>
      </c>
      <c r="C15" s="168"/>
      <c r="D15" s="169"/>
      <c r="E15" s="74"/>
      <c r="F15" s="20" t="s">
        <v>29</v>
      </c>
      <c r="G15" s="75"/>
      <c r="H15" s="20"/>
      <c r="I15" s="22"/>
      <c r="J15" s="20" t="s">
        <v>30</v>
      </c>
      <c r="K15" s="26">
        <f>E15*G15</f>
        <v>0</v>
      </c>
    </row>
    <row r="16" spans="1:11" s="6" customFormat="1" ht="13.5" customHeight="1" x14ac:dyDescent="0.25">
      <c r="A16" s="14"/>
      <c r="B16" s="63"/>
      <c r="C16" s="63"/>
      <c r="D16" s="63"/>
      <c r="E16" s="63"/>
      <c r="F16" s="63"/>
      <c r="G16" s="63"/>
      <c r="H16" s="63"/>
      <c r="I16" s="63"/>
      <c r="J16" s="40" t="s">
        <v>34</v>
      </c>
      <c r="K16" s="62">
        <f>SUM(K12:K15)</f>
        <v>1</v>
      </c>
    </row>
    <row r="17" spans="1:14" s="6" customFormat="1" ht="14.45" customHeight="1" x14ac:dyDescent="0.25">
      <c r="A17" s="14"/>
      <c r="B17" s="165"/>
      <c r="C17" s="165"/>
      <c r="D17" s="165"/>
      <c r="E17" s="165"/>
      <c r="F17" s="165"/>
      <c r="G17" s="165"/>
      <c r="H17" s="165"/>
      <c r="I17" s="165"/>
      <c r="J17" s="165"/>
      <c r="K17" s="165"/>
    </row>
    <row r="18" spans="1:14" s="6" customFormat="1" ht="12" customHeight="1" x14ac:dyDescent="0.25">
      <c r="A18" s="16"/>
      <c r="B18" s="158" t="s">
        <v>35</v>
      </c>
      <c r="C18" s="158"/>
      <c r="D18" s="158"/>
      <c r="E18" s="158"/>
      <c r="F18" s="158"/>
      <c r="G18" s="158"/>
      <c r="H18" s="158"/>
      <c r="I18" s="158"/>
      <c r="J18" s="158"/>
      <c r="K18" s="158"/>
    </row>
    <row r="19" spans="1:14" s="6" customFormat="1" ht="25.5" customHeight="1" x14ac:dyDescent="0.25">
      <c r="A19" s="14"/>
      <c r="B19" s="18" t="s">
        <v>36</v>
      </c>
      <c r="C19" s="18" t="s">
        <v>37</v>
      </c>
      <c r="D19" s="19"/>
      <c r="E19" s="18" t="s">
        <v>38</v>
      </c>
      <c r="F19" s="19"/>
      <c r="G19" s="18" t="s">
        <v>64</v>
      </c>
      <c r="H19" s="19"/>
      <c r="I19" s="19" t="s">
        <v>40</v>
      </c>
      <c r="L19" s="31"/>
    </row>
    <row r="20" spans="1:14" s="6" customFormat="1" ht="12" customHeight="1" x14ac:dyDescent="0.25">
      <c r="A20" s="14"/>
      <c r="B20" s="68" t="s">
        <v>41</v>
      </c>
      <c r="C20" s="69">
        <f>K12</f>
        <v>1</v>
      </c>
      <c r="D20" s="70" t="s">
        <v>29</v>
      </c>
      <c r="E20" s="71">
        <v>25</v>
      </c>
      <c r="F20" s="72" t="s">
        <v>29</v>
      </c>
      <c r="G20" s="21">
        <f>VLOOKUP($C$8,$B$37:$G$40,3,FALSE)</f>
        <v>37.159999999999997</v>
      </c>
      <c r="H20" s="20" t="s">
        <v>30</v>
      </c>
      <c r="I20" s="23">
        <f>G20*C20*E20</f>
        <v>928.99999999999989</v>
      </c>
      <c r="L20" s="31"/>
    </row>
    <row r="21" spans="1:14" s="6" customFormat="1" ht="12" customHeight="1" x14ac:dyDescent="0.25">
      <c r="A21" s="14"/>
      <c r="B21" s="68" t="s">
        <v>42</v>
      </c>
      <c r="C21" s="69">
        <f t="shared" ref="C21:C23" si="0">K13</f>
        <v>0</v>
      </c>
      <c r="D21" s="70" t="s">
        <v>29</v>
      </c>
      <c r="E21" s="71">
        <v>25</v>
      </c>
      <c r="F21" s="72" t="s">
        <v>29</v>
      </c>
      <c r="G21" s="21">
        <f>VLOOKUP($C$8,$B$37:$G$40,3,FALSE)</f>
        <v>37.159999999999997</v>
      </c>
      <c r="H21" s="20" t="s">
        <v>30</v>
      </c>
      <c r="I21" s="23">
        <f>G21*C21*E21</f>
        <v>0</v>
      </c>
      <c r="L21" s="31"/>
    </row>
    <row r="22" spans="1:14" s="6" customFormat="1" ht="12" customHeight="1" x14ac:dyDescent="0.25">
      <c r="A22" s="14"/>
      <c r="B22" s="68" t="s">
        <v>43</v>
      </c>
      <c r="C22" s="69">
        <f t="shared" si="0"/>
        <v>0</v>
      </c>
      <c r="D22" s="70" t="s">
        <v>29</v>
      </c>
      <c r="E22" s="71">
        <v>25</v>
      </c>
      <c r="F22" s="72" t="s">
        <v>29</v>
      </c>
      <c r="G22" s="21">
        <f>VLOOKUP($C$8,$B$37:$G$40,3,FALSE)</f>
        <v>37.159999999999997</v>
      </c>
      <c r="H22" s="20" t="s">
        <v>30</v>
      </c>
      <c r="I22" s="23">
        <f>G22*C22*E22</f>
        <v>0</v>
      </c>
      <c r="L22" s="31"/>
      <c r="N22" s="7"/>
    </row>
    <row r="23" spans="1:14" s="6" customFormat="1" ht="12" customHeight="1" x14ac:dyDescent="0.25">
      <c r="A23" s="14"/>
      <c r="B23" s="68" t="s">
        <v>44</v>
      </c>
      <c r="C23" s="69">
        <f t="shared" si="0"/>
        <v>0</v>
      </c>
      <c r="D23" s="70" t="s">
        <v>29</v>
      </c>
      <c r="E23" s="71">
        <v>25</v>
      </c>
      <c r="F23" s="72" t="s">
        <v>29</v>
      </c>
      <c r="G23" s="21">
        <f>VLOOKUP($C$8,$B$37:$G$40,3,FALSE)</f>
        <v>37.159999999999997</v>
      </c>
      <c r="H23" s="20" t="s">
        <v>30</v>
      </c>
      <c r="I23" s="38">
        <f>G23*C23*E23</f>
        <v>0</v>
      </c>
      <c r="L23" s="31"/>
    </row>
    <row r="24" spans="1:14" s="6" customFormat="1" ht="13.5" customHeight="1" x14ac:dyDescent="0.25">
      <c r="A24" s="14"/>
      <c r="B24" s="172" t="s">
        <v>65</v>
      </c>
      <c r="C24" s="172"/>
      <c r="D24" s="172"/>
      <c r="E24" s="172"/>
      <c r="F24" s="73"/>
      <c r="G24" s="73"/>
      <c r="H24" s="37" t="s">
        <v>46</v>
      </c>
      <c r="I24" s="39">
        <f>SUM(I20:I23)</f>
        <v>928.99999999999989</v>
      </c>
      <c r="L24" s="31"/>
      <c r="M24" s="32"/>
    </row>
    <row r="25" spans="1:14" s="6" customFormat="1" ht="14.1" customHeight="1" x14ac:dyDescent="0.25">
      <c r="A25" s="14"/>
      <c r="B25" s="15"/>
      <c r="C25" s="15"/>
      <c r="D25" s="14"/>
      <c r="E25" s="14"/>
      <c r="F25" s="14"/>
      <c r="G25" s="14"/>
      <c r="H25" s="37" t="s">
        <v>47</v>
      </c>
      <c r="I25" s="42">
        <f>I24*0.172</f>
        <v>159.78799999999995</v>
      </c>
      <c r="L25" s="31"/>
    </row>
    <row r="26" spans="1:14" s="6" customFormat="1" ht="14.1" customHeight="1" x14ac:dyDescent="0.25">
      <c r="A26" s="14"/>
      <c r="B26" s="15"/>
      <c r="C26" s="15"/>
      <c r="D26" s="14"/>
      <c r="E26" s="14"/>
      <c r="F26" s="14"/>
      <c r="G26" s="14"/>
      <c r="H26" s="40" t="s">
        <v>48</v>
      </c>
      <c r="I26" s="41">
        <f>SUM(I24:I25)</f>
        <v>1088.7879999999998</v>
      </c>
    </row>
    <row r="27" spans="1:14" s="6" customFormat="1" ht="14.25" customHeight="1" x14ac:dyDescent="0.25">
      <c r="A27" s="14"/>
      <c r="B27" s="15"/>
      <c r="C27" s="15"/>
      <c r="D27" s="14"/>
      <c r="E27" s="14"/>
      <c r="F27" s="14"/>
      <c r="G27" s="14"/>
      <c r="H27" s="14"/>
      <c r="I27" s="14"/>
      <c r="J27" s="29"/>
      <c r="K27" s="30"/>
    </row>
    <row r="28" spans="1:14" s="6" customFormat="1" ht="14.25" customHeight="1" x14ac:dyDescent="0.25">
      <c r="A28" s="24" t="s">
        <v>49</v>
      </c>
      <c r="B28" s="15"/>
      <c r="C28" s="15"/>
      <c r="D28" s="14"/>
      <c r="E28" s="14"/>
      <c r="F28" s="14"/>
      <c r="G28" s="14"/>
      <c r="H28" s="14"/>
      <c r="I28" s="14"/>
      <c r="J28" s="14"/>
      <c r="K28" s="14"/>
    </row>
    <row r="29" spans="1:14" s="64" customFormat="1" ht="15" customHeight="1" x14ac:dyDescent="0.25">
      <c r="A29" s="173" t="s">
        <v>50</v>
      </c>
      <c r="B29" s="173"/>
      <c r="C29" s="173"/>
      <c r="D29" s="173"/>
      <c r="E29" s="173"/>
      <c r="F29" s="173"/>
      <c r="G29" s="173"/>
      <c r="H29" s="173"/>
      <c r="I29" s="173"/>
      <c r="J29" s="173"/>
      <c r="K29" s="173"/>
    </row>
    <row r="30" spans="1:14" s="64" customFormat="1" ht="41.25" customHeight="1" x14ac:dyDescent="0.25">
      <c r="A30" s="17"/>
      <c r="B30" s="158" t="s">
        <v>51</v>
      </c>
      <c r="C30" s="158"/>
      <c r="D30" s="158"/>
      <c r="E30" s="158"/>
      <c r="F30" s="158"/>
      <c r="G30" s="158"/>
      <c r="H30" s="158"/>
      <c r="I30" s="158"/>
      <c r="J30" s="158"/>
      <c r="K30" s="158"/>
    </row>
    <row r="31" spans="1:14" s="64" customFormat="1" ht="38.25" customHeight="1" x14ac:dyDescent="0.25">
      <c r="A31" s="17"/>
      <c r="B31" s="158" t="s">
        <v>52</v>
      </c>
      <c r="C31" s="158"/>
      <c r="D31" s="158"/>
      <c r="E31" s="158"/>
      <c r="F31" s="158"/>
      <c r="G31" s="158"/>
      <c r="H31" s="158"/>
      <c r="I31" s="158"/>
      <c r="J31" s="158"/>
      <c r="K31" s="158"/>
      <c r="L31" s="65"/>
    </row>
    <row r="32" spans="1:14" s="64" customFormat="1" ht="37.5" customHeight="1" x14ac:dyDescent="0.25">
      <c r="A32" s="17"/>
      <c r="B32" s="158" t="s">
        <v>53</v>
      </c>
      <c r="C32" s="158"/>
      <c r="D32" s="158"/>
      <c r="E32" s="158"/>
      <c r="F32" s="158"/>
      <c r="G32" s="158"/>
      <c r="H32" s="158"/>
      <c r="I32" s="158"/>
      <c r="J32" s="158"/>
      <c r="K32" s="158"/>
      <c r="L32" s="65"/>
    </row>
    <row r="33" spans="1:21" s="64" customFormat="1" ht="30.75" customHeight="1" x14ac:dyDescent="0.25">
      <c r="A33" s="56"/>
      <c r="B33" s="158" t="s">
        <v>54</v>
      </c>
      <c r="C33" s="158"/>
      <c r="D33" s="158"/>
      <c r="E33" s="158"/>
      <c r="F33" s="158"/>
      <c r="G33" s="158"/>
      <c r="H33" s="158"/>
      <c r="I33" s="158"/>
      <c r="J33" s="158"/>
      <c r="K33" s="158"/>
      <c r="L33" s="28"/>
    </row>
    <row r="34" spans="1:21" s="64" customFormat="1" ht="27" customHeight="1" x14ac:dyDescent="0.25">
      <c r="A34" s="158" t="s">
        <v>66</v>
      </c>
      <c r="B34" s="158"/>
      <c r="C34" s="158"/>
      <c r="D34" s="158"/>
      <c r="E34" s="158"/>
      <c r="F34" s="158"/>
      <c r="G34" s="158"/>
      <c r="H34" s="158"/>
      <c r="I34" s="158"/>
      <c r="J34" s="158"/>
      <c r="K34" s="158"/>
    </row>
    <row r="35" spans="1:21" s="64" customFormat="1" ht="63" customHeight="1" x14ac:dyDescent="0.25">
      <c r="A35" s="158" t="s">
        <v>67</v>
      </c>
      <c r="B35" s="158"/>
      <c r="C35" s="158"/>
      <c r="D35" s="158"/>
      <c r="E35" s="158"/>
      <c r="F35" s="158"/>
      <c r="G35" s="158"/>
      <c r="H35" s="158"/>
      <c r="I35" s="158"/>
      <c r="J35" s="158"/>
      <c r="K35" s="158"/>
    </row>
    <row r="36" spans="1:21" s="6" customFormat="1" ht="24.75" customHeight="1" x14ac:dyDescent="0.25">
      <c r="B36" s="159" t="s">
        <v>57</v>
      </c>
      <c r="C36" s="159"/>
      <c r="D36" s="174" t="s">
        <v>146</v>
      </c>
      <c r="E36" s="174"/>
      <c r="F36" s="174"/>
      <c r="G36" s="174"/>
      <c r="N36" s="67"/>
    </row>
    <row r="37" spans="1:21" s="6" customFormat="1" ht="12" customHeight="1" x14ac:dyDescent="0.25">
      <c r="B37" s="160" t="s">
        <v>21</v>
      </c>
      <c r="C37" s="160"/>
      <c r="D37" s="170">
        <v>56.87</v>
      </c>
      <c r="E37" s="170"/>
      <c r="F37" s="170"/>
      <c r="G37" s="170"/>
      <c r="N37" s="67"/>
    </row>
    <row r="38" spans="1:21" s="6" customFormat="1" ht="12" customHeight="1" x14ac:dyDescent="0.25">
      <c r="B38" s="160" t="s">
        <v>59</v>
      </c>
      <c r="C38" s="160"/>
      <c r="D38" s="170">
        <v>27.02</v>
      </c>
      <c r="E38" s="170"/>
      <c r="F38" s="170"/>
      <c r="G38" s="170"/>
      <c r="N38" s="67"/>
    </row>
    <row r="39" spans="1:21" s="6" customFormat="1" ht="12" customHeight="1" x14ac:dyDescent="0.25">
      <c r="B39" s="160" t="s">
        <v>60</v>
      </c>
      <c r="C39" s="160"/>
      <c r="D39" s="170">
        <v>39.54</v>
      </c>
      <c r="E39" s="170"/>
      <c r="F39" s="170"/>
      <c r="G39" s="170"/>
      <c r="N39" s="67"/>
    </row>
    <row r="40" spans="1:21" s="6" customFormat="1" ht="12" customHeight="1" x14ac:dyDescent="0.25">
      <c r="B40" s="160" t="s">
        <v>61</v>
      </c>
      <c r="C40" s="160"/>
      <c r="D40" s="170">
        <v>37.159999999999997</v>
      </c>
      <c r="E40" s="170"/>
      <c r="F40" s="170"/>
      <c r="G40" s="170"/>
    </row>
    <row r="41" spans="1:21" s="6" customFormat="1" ht="6" customHeight="1" x14ac:dyDescent="0.25">
      <c r="B41" s="55"/>
      <c r="C41" s="55"/>
      <c r="D41" s="28"/>
      <c r="E41" s="66"/>
      <c r="F41" s="66"/>
      <c r="G41" s="66"/>
    </row>
    <row r="42" spans="1:21" s="5" customFormat="1" x14ac:dyDescent="0.25">
      <c r="A42"/>
      <c r="B42" s="3"/>
      <c r="C42" s="3"/>
      <c r="D42" s="4"/>
      <c r="E42" s="3"/>
      <c r="F42" s="3"/>
      <c r="G42" s="3"/>
      <c r="H42" s="4"/>
      <c r="I42" s="3"/>
      <c r="J42" s="3"/>
      <c r="K42" s="3"/>
      <c r="L42" s="33"/>
      <c r="M42" s="6"/>
      <c r="N42" s="6"/>
      <c r="O42" s="6"/>
      <c r="P42" s="6"/>
      <c r="Q42" s="6"/>
      <c r="R42" s="6"/>
      <c r="S42" s="6"/>
      <c r="T42" s="6"/>
      <c r="U42" s="6"/>
    </row>
    <row r="43" spans="1:21" s="5" customFormat="1" x14ac:dyDescent="0.25">
      <c r="A43"/>
      <c r="B43" s="3"/>
      <c r="C43" s="3"/>
      <c r="D43" s="4"/>
      <c r="E43" s="3"/>
      <c r="F43" s="3"/>
      <c r="G43" s="3"/>
      <c r="H43" s="4"/>
      <c r="I43" s="3"/>
      <c r="J43" s="3"/>
      <c r="K43" s="3"/>
      <c r="L43" s="33"/>
    </row>
    <row r="44" spans="1:21" s="5" customFormat="1" x14ac:dyDescent="0.25">
      <c r="A44"/>
      <c r="B44" s="3"/>
      <c r="C44" s="3"/>
      <c r="D44" s="4"/>
      <c r="E44" s="3"/>
      <c r="F44" s="3"/>
      <c r="G44" s="3"/>
      <c r="H44" s="4"/>
      <c r="I44" s="3"/>
      <c r="J44" s="3"/>
      <c r="K44" s="3"/>
      <c r="L44" s="33"/>
    </row>
    <row r="45" spans="1:21" s="5" customFormat="1" x14ac:dyDescent="0.25">
      <c r="A45"/>
      <c r="B45" s="3"/>
      <c r="C45" s="3"/>
      <c r="D45" s="4"/>
      <c r="E45" s="3"/>
      <c r="F45" s="3"/>
      <c r="G45" s="3"/>
      <c r="H45" s="4"/>
      <c r="I45" s="3"/>
      <c r="J45" s="3"/>
      <c r="K45" s="3"/>
      <c r="L45" s="33"/>
    </row>
    <row r="46" spans="1:21" s="5" customFormat="1" x14ac:dyDescent="0.25">
      <c r="A46"/>
      <c r="B46" s="3"/>
      <c r="C46" s="3"/>
      <c r="D46" s="4"/>
      <c r="E46" s="3"/>
      <c r="F46" s="3"/>
      <c r="G46" s="3"/>
      <c r="H46" s="4"/>
      <c r="I46" s="3"/>
      <c r="J46" s="3"/>
      <c r="K46" s="3"/>
      <c r="L46" s="33"/>
    </row>
    <row r="47" spans="1:21" s="5" customFormat="1" x14ac:dyDescent="0.25">
      <c r="A47"/>
      <c r="B47" s="3"/>
      <c r="C47" s="3"/>
      <c r="D47" s="4"/>
      <c r="E47" s="3"/>
      <c r="F47" s="3"/>
      <c r="G47" s="3"/>
      <c r="H47" s="4"/>
      <c r="I47" s="3"/>
      <c r="J47" s="3"/>
      <c r="K47" s="3"/>
      <c r="L47" s="33"/>
    </row>
    <row r="48" spans="1:21" s="5" customFormat="1" x14ac:dyDescent="0.25">
      <c r="A48"/>
      <c r="B48" s="3"/>
      <c r="C48" s="3"/>
      <c r="D48" s="4"/>
      <c r="E48" s="3"/>
      <c r="F48" s="3"/>
      <c r="G48" s="3"/>
      <c r="H48" s="4"/>
      <c r="I48" s="3"/>
      <c r="J48" s="3"/>
      <c r="K48" s="3"/>
      <c r="L48" s="33"/>
    </row>
    <row r="49" spans="1:12" s="5" customFormat="1" x14ac:dyDescent="0.25">
      <c r="A49"/>
      <c r="B49" s="3"/>
      <c r="C49" s="3"/>
      <c r="D49" s="4"/>
      <c r="E49" s="3"/>
      <c r="F49" s="3"/>
      <c r="G49" s="3"/>
      <c r="H49" s="4"/>
      <c r="I49" s="3"/>
      <c r="J49" s="3"/>
      <c r="K49" s="3"/>
      <c r="L49" s="33"/>
    </row>
    <row r="50" spans="1:12" s="5" customFormat="1" x14ac:dyDescent="0.25">
      <c r="A50"/>
      <c r="B50" s="3"/>
      <c r="C50" s="3"/>
      <c r="D50" s="4"/>
      <c r="E50" s="3"/>
      <c r="F50" s="3"/>
      <c r="G50" s="3"/>
      <c r="H50" s="4"/>
      <c r="I50" s="3"/>
      <c r="J50" s="3"/>
      <c r="K50" s="3"/>
      <c r="L50" s="33"/>
    </row>
    <row r="51" spans="1:12" s="5" customFormat="1" x14ac:dyDescent="0.25">
      <c r="A51"/>
      <c r="B51" s="3"/>
      <c r="C51" s="3"/>
      <c r="D51" s="4"/>
      <c r="E51" s="3"/>
      <c r="F51" s="3"/>
      <c r="G51" s="3"/>
      <c r="H51" s="4"/>
      <c r="I51" s="3"/>
      <c r="J51" s="3"/>
      <c r="K51" s="3"/>
      <c r="L51" s="33"/>
    </row>
    <row r="52" spans="1:12" s="5" customFormat="1" x14ac:dyDescent="0.25">
      <c r="A52"/>
      <c r="B52" s="3"/>
      <c r="C52" s="3"/>
      <c r="D52" s="4"/>
      <c r="E52" s="3"/>
      <c r="F52" s="3"/>
      <c r="G52" s="3"/>
      <c r="H52" s="4"/>
      <c r="I52" s="3"/>
      <c r="J52" s="3"/>
      <c r="K52" s="3"/>
      <c r="L52" s="33"/>
    </row>
    <row r="53" spans="1:12" s="5" customFormat="1" x14ac:dyDescent="0.25">
      <c r="A53"/>
      <c r="B53" s="3"/>
      <c r="C53" s="3"/>
      <c r="D53" s="4"/>
      <c r="E53" s="3"/>
      <c r="F53" s="3"/>
      <c r="G53" s="3"/>
      <c r="H53" s="4"/>
      <c r="I53" s="3"/>
      <c r="J53" s="3"/>
      <c r="K53" s="3"/>
      <c r="L53" s="33"/>
    </row>
    <row r="54" spans="1:12" s="5" customFormat="1" x14ac:dyDescent="0.25">
      <c r="A54"/>
      <c r="B54" s="3"/>
      <c r="C54" s="3"/>
      <c r="D54" s="4"/>
      <c r="E54" s="1"/>
      <c r="F54" s="1"/>
      <c r="G54" s="1"/>
      <c r="I54" s="1"/>
      <c r="J54" s="1"/>
      <c r="K54" s="1"/>
      <c r="L54" s="33"/>
    </row>
    <row r="55" spans="1:12" s="5" customFormat="1" x14ac:dyDescent="0.25">
      <c r="A55"/>
      <c r="B55" s="3"/>
      <c r="C55" s="3"/>
      <c r="D55" s="4"/>
      <c r="E55" s="1"/>
      <c r="F55" s="1"/>
      <c r="G55" s="1"/>
      <c r="I55" s="1"/>
      <c r="J55" s="1"/>
      <c r="K55" s="1"/>
      <c r="L55" s="33"/>
    </row>
    <row r="56" spans="1:12" s="5" customFormat="1" x14ac:dyDescent="0.25">
      <c r="A56"/>
      <c r="B56" s="3"/>
      <c r="C56" s="3"/>
      <c r="D56" s="4"/>
      <c r="E56" s="1"/>
      <c r="F56" s="1"/>
      <c r="G56" s="1"/>
      <c r="I56" s="1"/>
      <c r="J56" s="1"/>
      <c r="K56" s="1"/>
      <c r="L56" s="33"/>
    </row>
    <row r="57" spans="1:12" s="5" customFormat="1" x14ac:dyDescent="0.25">
      <c r="A57"/>
      <c r="B57" s="3"/>
      <c r="C57" s="3"/>
      <c r="D57" s="4"/>
      <c r="E57" s="1"/>
      <c r="F57" s="1"/>
      <c r="G57" s="1"/>
      <c r="I57" s="1"/>
      <c r="J57" s="1"/>
      <c r="K57" s="1"/>
      <c r="L57" s="33"/>
    </row>
    <row r="58" spans="1:12" s="5" customFormat="1" x14ac:dyDescent="0.25">
      <c r="A58"/>
      <c r="B58" s="3"/>
      <c r="C58" s="3"/>
      <c r="D58" s="4"/>
      <c r="E58" s="1"/>
      <c r="F58" s="1"/>
      <c r="G58" s="1"/>
      <c r="I58" s="1"/>
      <c r="J58" s="1"/>
      <c r="K58" s="1"/>
      <c r="L58" s="33"/>
    </row>
    <row r="59" spans="1:12" s="5" customFormat="1" x14ac:dyDescent="0.25">
      <c r="A59"/>
      <c r="B59" s="3"/>
      <c r="C59" s="3"/>
      <c r="D59" s="4"/>
      <c r="E59" s="1"/>
      <c r="F59" s="1"/>
      <c r="G59" s="1"/>
      <c r="I59" s="1"/>
      <c r="J59" s="1"/>
      <c r="K59" s="1"/>
      <c r="L59" s="33"/>
    </row>
  </sheetData>
  <mergeCells count="30">
    <mergeCell ref="B11:D11"/>
    <mergeCell ref="B1:K1"/>
    <mergeCell ref="B2:K2"/>
    <mergeCell ref="A4:K4"/>
    <mergeCell ref="A5:K5"/>
    <mergeCell ref="C8:E8"/>
    <mergeCell ref="B33:K33"/>
    <mergeCell ref="B12:D12"/>
    <mergeCell ref="B13:D13"/>
    <mergeCell ref="B14:D14"/>
    <mergeCell ref="B15:D15"/>
    <mergeCell ref="B17:K17"/>
    <mergeCell ref="B18:K18"/>
    <mergeCell ref="B24:E24"/>
    <mergeCell ref="A29:K29"/>
    <mergeCell ref="B30:K30"/>
    <mergeCell ref="B31:K31"/>
    <mergeCell ref="B32:K32"/>
    <mergeCell ref="A34:K34"/>
    <mergeCell ref="A35:K35"/>
    <mergeCell ref="B36:C36"/>
    <mergeCell ref="D36:G36"/>
    <mergeCell ref="B37:C37"/>
    <mergeCell ref="D37:G37"/>
    <mergeCell ref="B38:C38"/>
    <mergeCell ref="D38:G38"/>
    <mergeCell ref="B39:C39"/>
    <mergeCell ref="D39:G39"/>
    <mergeCell ref="B40:C40"/>
    <mergeCell ref="D40:G40"/>
  </mergeCells>
  <dataValidations count="1">
    <dataValidation type="list" allowBlank="1" showInputMessage="1" showErrorMessage="1" sqref="C8:E8" xr:uid="{A977A590-6D59-4634-B579-D6F21DA2F497}">
      <formula1>$B$37:$B$40</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5BD8-47A4-4C40-A5EB-CCCA6F89273A}">
  <sheetPr>
    <pageSetUpPr fitToPage="1"/>
  </sheetPr>
  <dimension ref="A1:U65"/>
  <sheetViews>
    <sheetView showGridLines="0" tabSelected="1" zoomScaleNormal="100" workbookViewId="0">
      <selection activeCell="N36" sqref="N36"/>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61" t="s">
        <v>147</v>
      </c>
      <c r="C1" s="161"/>
      <c r="D1" s="161"/>
      <c r="E1" s="161"/>
      <c r="F1" s="161"/>
      <c r="G1" s="161"/>
      <c r="H1" s="161"/>
      <c r="I1" s="161"/>
      <c r="J1" s="161"/>
      <c r="K1" s="161"/>
    </row>
    <row r="2" spans="1:11" s="6" customFormat="1" ht="14.25" customHeight="1" x14ac:dyDescent="0.25">
      <c r="A2" s="9"/>
      <c r="B2" s="162" t="s">
        <v>17</v>
      </c>
      <c r="C2" s="162"/>
      <c r="D2" s="162"/>
      <c r="E2" s="162"/>
      <c r="F2" s="162"/>
      <c r="G2" s="162"/>
      <c r="H2" s="162"/>
      <c r="I2" s="162"/>
      <c r="J2" s="162"/>
      <c r="K2" s="162"/>
    </row>
    <row r="3" spans="1:11" s="6" customFormat="1" ht="20.45" customHeight="1" x14ac:dyDescent="0.25">
      <c r="A3" s="10"/>
      <c r="B3" s="11"/>
      <c r="C3" s="12"/>
      <c r="D3" s="13"/>
      <c r="E3" s="12"/>
      <c r="F3" s="12"/>
      <c r="G3" s="12"/>
      <c r="H3" s="13"/>
      <c r="I3" s="12"/>
      <c r="J3" s="12"/>
      <c r="K3" s="12"/>
    </row>
    <row r="4" spans="1:11" s="6" customFormat="1" ht="15" customHeight="1" x14ac:dyDescent="0.25">
      <c r="A4" s="163" t="s">
        <v>68</v>
      </c>
      <c r="B4" s="163"/>
      <c r="C4" s="163"/>
      <c r="D4" s="163"/>
      <c r="E4" s="163"/>
      <c r="F4" s="163"/>
      <c r="G4" s="163"/>
      <c r="H4" s="163"/>
      <c r="I4" s="163"/>
      <c r="J4" s="163"/>
      <c r="K4" s="163"/>
    </row>
    <row r="5" spans="1:11" s="6" customFormat="1" ht="12.75" customHeight="1" x14ac:dyDescent="0.25">
      <c r="A5" s="164" t="s">
        <v>69</v>
      </c>
      <c r="B5" s="164"/>
      <c r="C5" s="164"/>
      <c r="D5" s="164"/>
      <c r="E5" s="164"/>
      <c r="F5" s="164"/>
      <c r="G5" s="164"/>
      <c r="H5" s="164"/>
      <c r="I5" s="164"/>
      <c r="J5" s="164"/>
      <c r="K5" s="164"/>
    </row>
    <row r="6" spans="1:11" s="6" customFormat="1" ht="12.75" customHeight="1" x14ac:dyDescent="0.25">
      <c r="A6" s="44"/>
      <c r="B6" s="44"/>
      <c r="C6" s="44"/>
      <c r="D6" s="44"/>
      <c r="E6" s="44"/>
      <c r="F6" s="44"/>
      <c r="G6" s="44"/>
      <c r="H6" s="44"/>
      <c r="I6" s="44"/>
      <c r="J6" s="44"/>
      <c r="K6" s="44"/>
    </row>
    <row r="7" spans="1:11" s="6" customFormat="1" ht="12" customHeight="1" x14ac:dyDescent="0.25">
      <c r="A7" s="16"/>
      <c r="B7" s="35" t="s">
        <v>70</v>
      </c>
      <c r="C7" s="171" t="s">
        <v>110</v>
      </c>
      <c r="D7" s="171"/>
      <c r="E7" s="171"/>
      <c r="F7" s="16"/>
      <c r="G7" s="16"/>
      <c r="H7" s="16"/>
      <c r="I7" s="148"/>
      <c r="J7" s="16"/>
      <c r="K7" s="16"/>
    </row>
    <row r="8" spans="1:11" s="6" customFormat="1" ht="12" customHeight="1" x14ac:dyDescent="0.25">
      <c r="A8" s="16"/>
      <c r="B8" s="35" t="s">
        <v>20</v>
      </c>
      <c r="C8" s="177" t="s">
        <v>97</v>
      </c>
      <c r="D8" s="177"/>
      <c r="E8" s="177"/>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73</v>
      </c>
      <c r="C10" s="36"/>
      <c r="D10" s="36"/>
      <c r="E10" s="36"/>
      <c r="F10" s="36"/>
      <c r="G10" s="36"/>
      <c r="H10" s="36"/>
      <c r="I10" s="36"/>
      <c r="J10" s="36"/>
      <c r="K10" s="36"/>
    </row>
    <row r="11" spans="1:11" s="6" customFormat="1" ht="25.5" customHeight="1" x14ac:dyDescent="0.25">
      <c r="A11" s="14"/>
      <c r="B11" s="166" t="s">
        <v>23</v>
      </c>
      <c r="C11" s="166"/>
      <c r="D11" s="166"/>
      <c r="E11" s="18" t="s">
        <v>74</v>
      </c>
      <c r="F11" s="19"/>
      <c r="G11" s="18" t="s">
        <v>25</v>
      </c>
      <c r="H11" s="19"/>
      <c r="I11" s="18" t="s">
        <v>75</v>
      </c>
      <c r="J11" s="18"/>
      <c r="K11" s="18" t="s">
        <v>76</v>
      </c>
    </row>
    <row r="12" spans="1:11" s="6" customFormat="1" ht="12" customHeight="1" x14ac:dyDescent="0.25">
      <c r="A12" s="14"/>
      <c r="B12" s="167" t="s">
        <v>28</v>
      </c>
      <c r="C12" s="168"/>
      <c r="D12" s="169"/>
      <c r="E12" s="74">
        <v>172.3</v>
      </c>
      <c r="F12" s="20" t="s">
        <v>29</v>
      </c>
      <c r="G12" s="75">
        <v>0.89999998000000003</v>
      </c>
      <c r="H12" s="20" t="s">
        <v>29</v>
      </c>
      <c r="I12" s="22">
        <v>1.25</v>
      </c>
      <c r="J12" s="20" t="s">
        <v>30</v>
      </c>
      <c r="K12" s="25">
        <f>E12*G12*I12</f>
        <v>193.83749569250003</v>
      </c>
    </row>
    <row r="13" spans="1:11" s="6" customFormat="1" ht="12" customHeight="1" x14ac:dyDescent="0.25">
      <c r="A13" s="14"/>
      <c r="B13" s="167" t="s">
        <v>31</v>
      </c>
      <c r="C13" s="168"/>
      <c r="D13" s="169"/>
      <c r="E13" s="74"/>
      <c r="F13" s="20" t="s">
        <v>29</v>
      </c>
      <c r="G13" s="75"/>
      <c r="H13" s="20" t="s">
        <v>29</v>
      </c>
      <c r="I13" s="22">
        <v>1.05</v>
      </c>
      <c r="J13" s="20" t="s">
        <v>30</v>
      </c>
      <c r="K13" s="25">
        <f>E13*G13*I13</f>
        <v>0</v>
      </c>
    </row>
    <row r="14" spans="1:11" s="6" customFormat="1" ht="12" customHeight="1" x14ac:dyDescent="0.25">
      <c r="A14" s="14"/>
      <c r="B14" s="167" t="s">
        <v>32</v>
      </c>
      <c r="C14" s="168"/>
      <c r="D14" s="169"/>
      <c r="E14" s="74"/>
      <c r="F14" s="20" t="s">
        <v>29</v>
      </c>
      <c r="G14" s="75"/>
      <c r="H14" s="20" t="s">
        <v>29</v>
      </c>
      <c r="I14" s="22">
        <v>0.9</v>
      </c>
      <c r="J14" s="20" t="s">
        <v>30</v>
      </c>
      <c r="K14" s="25">
        <f>E14*G14*I14</f>
        <v>0</v>
      </c>
    </row>
    <row r="15" spans="1:11" s="6" customFormat="1" ht="12" customHeight="1" x14ac:dyDescent="0.25">
      <c r="A15" s="14"/>
      <c r="B15" s="167" t="s">
        <v>33</v>
      </c>
      <c r="C15" s="168"/>
      <c r="D15" s="169"/>
      <c r="E15" s="74"/>
      <c r="F15" s="20" t="s">
        <v>29</v>
      </c>
      <c r="G15" s="75"/>
      <c r="H15" s="20" t="s">
        <v>29</v>
      </c>
      <c r="I15" s="22">
        <v>0.8</v>
      </c>
      <c r="J15" s="20" t="s">
        <v>30</v>
      </c>
      <c r="K15" s="26">
        <f>E15*G15*I15</f>
        <v>0</v>
      </c>
    </row>
    <row r="16" spans="1:11" s="6" customFormat="1" ht="13.5" customHeight="1" x14ac:dyDescent="0.25">
      <c r="A16" s="14"/>
      <c r="B16" s="63"/>
      <c r="C16" s="63"/>
      <c r="D16" s="63"/>
      <c r="E16" s="130">
        <f>SUM(E12:E15)</f>
        <v>172.3</v>
      </c>
      <c r="F16" s="63"/>
      <c r="G16" s="63"/>
      <c r="H16" s="63"/>
      <c r="I16" s="63"/>
      <c r="J16" s="40" t="s">
        <v>77</v>
      </c>
      <c r="K16" s="62">
        <f>SUM(K12:K15)</f>
        <v>193.83749569250003</v>
      </c>
    </row>
    <row r="17" spans="1:14" s="6" customFormat="1" ht="14.45" customHeight="1" x14ac:dyDescent="0.25">
      <c r="A17" s="14"/>
      <c r="B17" s="165"/>
      <c r="C17" s="165"/>
      <c r="D17" s="165"/>
      <c r="E17" s="165"/>
      <c r="F17" s="165"/>
      <c r="G17" s="165"/>
      <c r="H17" s="165"/>
      <c r="I17" s="165"/>
      <c r="J17" s="165"/>
      <c r="K17" s="165"/>
    </row>
    <row r="18" spans="1:14" s="6" customFormat="1" ht="12" customHeight="1" x14ac:dyDescent="0.25">
      <c r="A18" s="16"/>
      <c r="B18" s="158" t="s">
        <v>78</v>
      </c>
      <c r="C18" s="158"/>
      <c r="D18" s="158"/>
      <c r="E18" s="158"/>
      <c r="F18" s="158"/>
      <c r="G18" s="158"/>
      <c r="H18" s="158"/>
      <c r="I18" s="158"/>
      <c r="J18" s="158"/>
      <c r="K18" s="158"/>
    </row>
    <row r="19" spans="1:14" s="6" customFormat="1" ht="25.5" customHeight="1" x14ac:dyDescent="0.25">
      <c r="A19" s="14"/>
      <c r="B19" s="18" t="s">
        <v>36</v>
      </c>
      <c r="C19" s="18" t="s">
        <v>79</v>
      </c>
      <c r="D19" s="19"/>
      <c r="E19" s="110" t="s">
        <v>80</v>
      </c>
      <c r="F19" s="19"/>
      <c r="G19" s="18" t="s">
        <v>64</v>
      </c>
      <c r="H19" s="19"/>
      <c r="I19" s="18" t="s">
        <v>81</v>
      </c>
      <c r="J19" s="19"/>
      <c r="K19" s="19" t="s">
        <v>82</v>
      </c>
      <c r="L19" s="31"/>
    </row>
    <row r="20" spans="1:14" s="6" customFormat="1" ht="12" customHeight="1" x14ac:dyDescent="0.25">
      <c r="A20" s="14"/>
      <c r="B20" s="68" t="s">
        <v>41</v>
      </c>
      <c r="C20" s="69">
        <f>K12</f>
        <v>193.83749569250003</v>
      </c>
      <c r="D20" s="70" t="s">
        <v>29</v>
      </c>
      <c r="E20" s="123">
        <f>VLOOKUP($C$7&amp;" | "&amp;$C$8,$B$35:$H$42,6,FALSE)</f>
        <v>0.39500000000000002</v>
      </c>
      <c r="F20" s="72" t="s">
        <v>29</v>
      </c>
      <c r="G20" s="21">
        <f>VLOOKUP($C$8,$B$45:$G$48,3,FALSE)</f>
        <v>56.87</v>
      </c>
      <c r="H20" s="20" t="s">
        <v>29</v>
      </c>
      <c r="I20" s="21">
        <f>VLOOKUP($C$7&amp;" | "&amp;$B20,$B$51:$G$58,5,FALSE)</f>
        <v>1.35</v>
      </c>
      <c r="J20" s="20" t="s">
        <v>30</v>
      </c>
      <c r="K20" s="23">
        <f>G20*C20*E20*I20</f>
        <v>5878.301841152319</v>
      </c>
      <c r="L20" s="31"/>
    </row>
    <row r="21" spans="1:14" s="6" customFormat="1" ht="12" customHeight="1" x14ac:dyDescent="0.25">
      <c r="A21" s="14"/>
      <c r="B21" s="68" t="s">
        <v>42</v>
      </c>
      <c r="C21" s="69">
        <f t="shared" ref="C21:C23" si="0">K13</f>
        <v>0</v>
      </c>
      <c r="D21" s="70" t="s">
        <v>29</v>
      </c>
      <c r="E21" s="123">
        <f>VLOOKUP($C$7&amp;" | "&amp;$C$8,$B$35:$H$42,6,FALSE)</f>
        <v>0.39500000000000002</v>
      </c>
      <c r="F21" s="72" t="s">
        <v>29</v>
      </c>
      <c r="G21" s="21">
        <f>VLOOKUP($C$8,$B$45:$G$48,3,FALSE)</f>
        <v>56.87</v>
      </c>
      <c r="H21" s="20" t="s">
        <v>29</v>
      </c>
      <c r="I21" s="21">
        <f>VLOOKUP($C$7&amp;" | "&amp;$B21,$B$51:$G$58,5,FALSE)</f>
        <v>1.1000000000000001</v>
      </c>
      <c r="J21" s="20" t="s">
        <v>30</v>
      </c>
      <c r="K21" s="23">
        <f t="shared" ref="K21:K23" si="1">G21*C21*E21*I21</f>
        <v>0</v>
      </c>
      <c r="L21" s="31"/>
    </row>
    <row r="22" spans="1:14" s="6" customFormat="1" ht="12" customHeight="1" x14ac:dyDescent="0.25">
      <c r="A22" s="14"/>
      <c r="B22" s="68" t="s">
        <v>43</v>
      </c>
      <c r="C22" s="69">
        <f t="shared" si="0"/>
        <v>0</v>
      </c>
      <c r="D22" s="70" t="s">
        <v>29</v>
      </c>
      <c r="E22" s="123">
        <f>VLOOKUP($C$7&amp;" | "&amp;$C$8,$B$35:$H$42,6,FALSE)</f>
        <v>0.39500000000000002</v>
      </c>
      <c r="F22" s="72" t="s">
        <v>29</v>
      </c>
      <c r="G22" s="21">
        <f>VLOOKUP($C$8,$B$45:$G$48,3,FALSE)</f>
        <v>56.87</v>
      </c>
      <c r="H22" s="20" t="s">
        <v>29</v>
      </c>
      <c r="I22" s="21">
        <f>VLOOKUP($C$7&amp;" | "&amp;$B22,$B$51:$G$58,5,FALSE)</f>
        <v>1</v>
      </c>
      <c r="J22" s="20" t="s">
        <v>30</v>
      </c>
      <c r="K22" s="23">
        <f t="shared" si="1"/>
        <v>0</v>
      </c>
      <c r="L22" s="31"/>
      <c r="N22" s="7"/>
    </row>
    <row r="23" spans="1:14" s="6" customFormat="1" ht="12" customHeight="1" x14ac:dyDescent="0.25">
      <c r="A23" s="14"/>
      <c r="B23" s="68" t="s">
        <v>44</v>
      </c>
      <c r="C23" s="69">
        <f t="shared" si="0"/>
        <v>0</v>
      </c>
      <c r="D23" s="70" t="s">
        <v>29</v>
      </c>
      <c r="E23" s="123">
        <f>VLOOKUP($C$7&amp;" | "&amp;$C$8,$B$35:$H$42,6,FALSE)</f>
        <v>0.39500000000000002</v>
      </c>
      <c r="F23" s="72" t="s">
        <v>29</v>
      </c>
      <c r="G23" s="21">
        <f>VLOOKUP($C$8,$B$45:$G$48,3,FALSE)</f>
        <v>56.87</v>
      </c>
      <c r="H23" s="20" t="s">
        <v>29</v>
      </c>
      <c r="I23" s="21">
        <f>VLOOKUP($C$7&amp;" | "&amp;$B23,$B$51:$G$58,5,FALSE)</f>
        <v>0.09</v>
      </c>
      <c r="J23" s="20" t="s">
        <v>30</v>
      </c>
      <c r="K23" s="127">
        <f t="shared" si="1"/>
        <v>0</v>
      </c>
      <c r="L23" s="31"/>
    </row>
    <row r="24" spans="1:14" s="6" customFormat="1" ht="13.5" customHeight="1" x14ac:dyDescent="0.25">
      <c r="A24" s="14"/>
      <c r="B24" s="172" t="s">
        <v>65</v>
      </c>
      <c r="C24" s="172"/>
      <c r="D24" s="172"/>
      <c r="E24" s="172"/>
      <c r="F24" s="73"/>
      <c r="G24" s="73"/>
      <c r="J24" s="40" t="s">
        <v>83</v>
      </c>
      <c r="K24" s="41">
        <f>SUM(K20:K23)</f>
        <v>5878.301841152319</v>
      </c>
      <c r="L24" s="31"/>
      <c r="M24" s="32"/>
    </row>
    <row r="25" spans="1:14" s="6" customFormat="1" ht="14.25" customHeight="1" x14ac:dyDescent="0.25">
      <c r="A25" s="14"/>
      <c r="B25" s="129"/>
      <c r="C25" s="128"/>
      <c r="D25" s="14"/>
      <c r="E25" s="14"/>
      <c r="F25" s="14"/>
      <c r="G25" s="14"/>
      <c r="H25" s="14"/>
      <c r="I25" s="14"/>
      <c r="J25" s="29"/>
      <c r="K25" s="30"/>
    </row>
    <row r="26" spans="1:14" s="6" customFormat="1" ht="14.25" customHeight="1" x14ac:dyDescent="0.25">
      <c r="A26" s="24" t="s">
        <v>49</v>
      </c>
      <c r="B26" s="15"/>
      <c r="C26" s="15"/>
      <c r="D26" s="14"/>
      <c r="E26" s="14"/>
      <c r="F26" s="14"/>
      <c r="G26" s="14"/>
      <c r="H26" s="14"/>
      <c r="I26" s="14"/>
      <c r="J26" s="14"/>
      <c r="K26" s="14"/>
    </row>
    <row r="28" spans="1:14" s="109" customFormat="1" ht="15" customHeight="1" x14ac:dyDescent="0.25">
      <c r="A28" s="173" t="s">
        <v>84</v>
      </c>
      <c r="B28" s="173"/>
      <c r="C28" s="173"/>
      <c r="D28" s="173"/>
      <c r="E28" s="173"/>
      <c r="F28" s="173"/>
      <c r="G28" s="173"/>
      <c r="H28" s="173"/>
      <c r="I28" s="173"/>
      <c r="J28" s="173"/>
      <c r="K28" s="173"/>
    </row>
    <row r="29" spans="1:14" s="109" customFormat="1" ht="25.5" customHeight="1" x14ac:dyDescent="0.25">
      <c r="A29" s="108"/>
      <c r="B29" s="158" t="s">
        <v>85</v>
      </c>
      <c r="C29" s="158"/>
      <c r="D29" s="158"/>
      <c r="E29" s="158"/>
      <c r="F29" s="158"/>
      <c r="G29" s="158"/>
      <c r="H29" s="158"/>
      <c r="I29" s="158"/>
      <c r="J29" s="158"/>
      <c r="K29" s="158"/>
    </row>
    <row r="30" spans="1:14" s="64" customFormat="1" ht="38.25" customHeight="1" x14ac:dyDescent="0.25">
      <c r="A30" s="17"/>
      <c r="B30" s="158" t="s">
        <v>52</v>
      </c>
      <c r="C30" s="158"/>
      <c r="D30" s="158"/>
      <c r="E30" s="158"/>
      <c r="F30" s="158"/>
      <c r="G30" s="158"/>
      <c r="H30" s="158"/>
      <c r="I30" s="158"/>
      <c r="J30" s="158"/>
      <c r="K30" s="158"/>
      <c r="L30" s="65"/>
    </row>
    <row r="31" spans="1:14" s="64" customFormat="1" ht="37.5" customHeight="1" x14ac:dyDescent="0.25">
      <c r="A31" s="17"/>
      <c r="B31" s="158" t="s">
        <v>53</v>
      </c>
      <c r="C31" s="158"/>
      <c r="D31" s="158"/>
      <c r="E31" s="158"/>
      <c r="F31" s="158"/>
      <c r="G31" s="158"/>
      <c r="H31" s="158"/>
      <c r="I31" s="158"/>
      <c r="J31" s="158"/>
      <c r="K31" s="158"/>
      <c r="L31" s="65"/>
    </row>
    <row r="32" spans="1:14" s="64" customFormat="1" ht="30.75" customHeight="1" x14ac:dyDescent="0.25">
      <c r="A32" s="56"/>
      <c r="B32" s="158" t="s">
        <v>86</v>
      </c>
      <c r="C32" s="158"/>
      <c r="D32" s="158"/>
      <c r="E32" s="158"/>
      <c r="F32" s="158"/>
      <c r="G32" s="158"/>
      <c r="H32" s="158"/>
      <c r="I32" s="158"/>
      <c r="J32" s="158"/>
      <c r="K32" s="158"/>
      <c r="L32" s="28"/>
    </row>
    <row r="33" spans="1:14" s="64" customFormat="1" ht="26.25" customHeight="1" x14ac:dyDescent="0.25">
      <c r="A33" s="158" t="s">
        <v>87</v>
      </c>
      <c r="B33" s="158"/>
      <c r="C33" s="158"/>
      <c r="D33" s="158"/>
      <c r="E33" s="158"/>
      <c r="F33" s="158"/>
      <c r="G33" s="158"/>
      <c r="H33" s="158"/>
      <c r="I33" s="158"/>
      <c r="J33" s="158"/>
      <c r="K33" s="158"/>
    </row>
    <row r="34" spans="1:14" s="64" customFormat="1" ht="11.25" customHeight="1" x14ac:dyDescent="0.25">
      <c r="A34" s="55"/>
      <c r="B34" s="159" t="s">
        <v>88</v>
      </c>
      <c r="C34" s="159"/>
      <c r="D34" s="159"/>
      <c r="E34" s="159"/>
      <c r="F34" s="178">
        <v>2025</v>
      </c>
      <c r="G34" s="178"/>
      <c r="H34" s="186"/>
      <c r="I34" s="187">
        <v>2024</v>
      </c>
      <c r="J34" s="28"/>
      <c r="K34" s="28"/>
    </row>
    <row r="35" spans="1:14" s="64" customFormat="1" ht="11.25" customHeight="1" x14ac:dyDescent="0.25">
      <c r="A35" s="55"/>
      <c r="B35" s="115" t="s">
        <v>89</v>
      </c>
      <c r="C35" s="114"/>
      <c r="D35" s="114"/>
      <c r="E35" s="114"/>
      <c r="F35" s="121"/>
      <c r="G35" s="120">
        <v>0.64900000000000002</v>
      </c>
      <c r="H35" s="119"/>
      <c r="I35" s="184">
        <v>0.64900000000000002</v>
      </c>
      <c r="J35" s="113"/>
      <c r="K35" s="113"/>
    </row>
    <row r="36" spans="1:14" s="64" customFormat="1" ht="11.25" customHeight="1" x14ac:dyDescent="0.25">
      <c r="A36" s="55"/>
      <c r="B36" s="115" t="s">
        <v>90</v>
      </c>
      <c r="C36" s="114"/>
      <c r="D36" s="114"/>
      <c r="E36" s="114"/>
      <c r="F36" s="122"/>
      <c r="G36" s="152">
        <v>1.536</v>
      </c>
      <c r="H36" s="118"/>
      <c r="I36" s="185">
        <v>1.5820000000000001</v>
      </c>
      <c r="J36" s="113"/>
      <c r="K36" s="113"/>
    </row>
    <row r="37" spans="1:14" s="64" customFormat="1" ht="11.25" customHeight="1" x14ac:dyDescent="0.25">
      <c r="A37" s="55"/>
      <c r="B37" s="115" t="s">
        <v>91</v>
      </c>
      <c r="C37" s="114"/>
      <c r="D37" s="114"/>
      <c r="E37" s="114"/>
      <c r="F37" s="122"/>
      <c r="G37" s="117">
        <v>0.71699999999999997</v>
      </c>
      <c r="H37" s="118"/>
      <c r="I37" s="185">
        <v>0.71699999999999997</v>
      </c>
      <c r="J37" s="113"/>
      <c r="K37" s="113"/>
    </row>
    <row r="38" spans="1:14" s="64" customFormat="1" ht="11.25" customHeight="1" x14ac:dyDescent="0.25">
      <c r="A38" s="55"/>
      <c r="B38" s="115" t="s">
        <v>92</v>
      </c>
      <c r="C38" s="116"/>
      <c r="D38" s="116"/>
      <c r="E38" s="116"/>
      <c r="F38" s="122"/>
      <c r="G38" s="117">
        <v>1.3560000000000001</v>
      </c>
      <c r="H38" s="118"/>
      <c r="I38" s="185">
        <v>1.3560000000000001</v>
      </c>
      <c r="J38" s="113"/>
      <c r="K38" s="113"/>
    </row>
    <row r="39" spans="1:14" s="64" customFormat="1" ht="11.25" customHeight="1" x14ac:dyDescent="0.25">
      <c r="A39" s="55"/>
      <c r="B39" s="149" t="s">
        <v>93</v>
      </c>
      <c r="C39" s="149"/>
      <c r="D39" s="149"/>
      <c r="E39" s="150"/>
      <c r="F39" s="151"/>
      <c r="G39" s="117">
        <v>0.39500000000000002</v>
      </c>
      <c r="H39" s="118"/>
      <c r="I39" s="185">
        <v>0.39500000000000002</v>
      </c>
      <c r="J39" s="113"/>
      <c r="K39" s="113"/>
    </row>
    <row r="40" spans="1:14" s="64" customFormat="1" ht="11.25" customHeight="1" x14ac:dyDescent="0.25">
      <c r="A40" s="55"/>
      <c r="B40" s="111" t="s">
        <v>94</v>
      </c>
      <c r="C40" s="111"/>
      <c r="D40" s="111"/>
      <c r="E40" s="115"/>
      <c r="F40" s="122"/>
      <c r="G40" s="152">
        <v>0.50800000000000001</v>
      </c>
      <c r="H40" s="118"/>
      <c r="I40" s="185">
        <v>0.52300000000000002</v>
      </c>
      <c r="J40" s="113"/>
      <c r="K40" s="113"/>
    </row>
    <row r="41" spans="1:14" s="64" customFormat="1" ht="11.25" customHeight="1" x14ac:dyDescent="0.25">
      <c r="A41" s="55"/>
      <c r="B41" s="111" t="s">
        <v>95</v>
      </c>
      <c r="C41" s="111"/>
      <c r="D41" s="111"/>
      <c r="E41" s="115"/>
      <c r="F41" s="122"/>
      <c r="G41" s="117">
        <v>0.219</v>
      </c>
      <c r="H41" s="118"/>
      <c r="I41" s="185">
        <v>0.219</v>
      </c>
      <c r="J41" s="113"/>
      <c r="K41" s="113"/>
    </row>
    <row r="42" spans="1:14" s="64" customFormat="1" ht="11.25" customHeight="1" x14ac:dyDescent="0.25">
      <c r="A42" s="55"/>
      <c r="B42" s="111" t="s">
        <v>96</v>
      </c>
      <c r="C42" s="111"/>
      <c r="D42" s="111"/>
      <c r="E42" s="115"/>
      <c r="F42" s="122"/>
      <c r="G42" s="117">
        <v>0.39800000000000002</v>
      </c>
      <c r="H42" s="118"/>
      <c r="I42" s="185">
        <v>0.39800000000000002</v>
      </c>
      <c r="J42" s="113"/>
      <c r="K42" s="113"/>
    </row>
    <row r="43" spans="1:14" s="64" customFormat="1" ht="63" customHeight="1" x14ac:dyDescent="0.25">
      <c r="A43" s="158" t="s">
        <v>67</v>
      </c>
      <c r="B43" s="158"/>
      <c r="C43" s="158"/>
      <c r="D43" s="158"/>
      <c r="E43" s="158"/>
      <c r="F43" s="158"/>
      <c r="G43" s="158"/>
      <c r="H43" s="158"/>
      <c r="I43" s="158"/>
      <c r="J43" s="158"/>
      <c r="K43" s="158"/>
    </row>
    <row r="44" spans="1:14" s="6" customFormat="1" ht="24.75" customHeight="1" x14ac:dyDescent="0.25">
      <c r="B44" s="159" t="s">
        <v>57</v>
      </c>
      <c r="C44" s="159"/>
      <c r="D44" s="174" t="s">
        <v>146</v>
      </c>
      <c r="E44" s="174"/>
      <c r="F44" s="174"/>
      <c r="G44" s="174"/>
      <c r="N44" s="67"/>
    </row>
    <row r="45" spans="1:14" s="6" customFormat="1" ht="12" customHeight="1" x14ac:dyDescent="0.25">
      <c r="B45" s="160" t="s">
        <v>97</v>
      </c>
      <c r="C45" s="160"/>
      <c r="D45" s="170">
        <v>56.87</v>
      </c>
      <c r="E45" s="170"/>
      <c r="F45" s="170"/>
      <c r="G45" s="170"/>
      <c r="N45" s="67"/>
    </row>
    <row r="46" spans="1:14" s="6" customFormat="1" ht="12" customHeight="1" x14ac:dyDescent="0.25">
      <c r="B46" s="125" t="s">
        <v>98</v>
      </c>
      <c r="C46" s="124"/>
      <c r="D46" s="179">
        <v>27.02</v>
      </c>
      <c r="E46" s="179"/>
      <c r="F46" s="179"/>
      <c r="G46" s="179"/>
      <c r="N46" s="67"/>
    </row>
    <row r="47" spans="1:14" s="6" customFormat="1" ht="12" customHeight="1" x14ac:dyDescent="0.25">
      <c r="B47" s="160" t="s">
        <v>99</v>
      </c>
      <c r="C47" s="160"/>
      <c r="D47" s="170">
        <v>39.54</v>
      </c>
      <c r="E47" s="170"/>
      <c r="F47" s="170"/>
      <c r="G47" s="170"/>
      <c r="N47" s="67"/>
    </row>
    <row r="48" spans="1:14" s="6" customFormat="1" ht="12" customHeight="1" x14ac:dyDescent="0.25">
      <c r="B48" s="160" t="s">
        <v>72</v>
      </c>
      <c r="C48" s="160"/>
      <c r="D48" s="170">
        <v>37.159999999999997</v>
      </c>
      <c r="E48" s="170"/>
      <c r="F48" s="170"/>
      <c r="G48" s="170"/>
    </row>
    <row r="49" spans="1:21" s="6" customFormat="1" ht="15.75" customHeight="1" x14ac:dyDescent="0.25">
      <c r="A49" s="17" t="s">
        <v>100</v>
      </c>
      <c r="B49" s="55"/>
      <c r="C49" s="55"/>
      <c r="D49" s="55"/>
      <c r="E49" s="55"/>
      <c r="F49" s="55"/>
      <c r="G49" s="55"/>
      <c r="H49" s="55"/>
      <c r="I49" s="55"/>
      <c r="J49" s="55"/>
      <c r="K49" s="55"/>
    </row>
    <row r="50" spans="1:21" s="6" customFormat="1" ht="11.25" customHeight="1" x14ac:dyDescent="0.25">
      <c r="B50" s="159" t="s">
        <v>88</v>
      </c>
      <c r="C50" s="159"/>
      <c r="D50" s="159"/>
      <c r="E50" s="159"/>
      <c r="F50" s="178">
        <v>2025</v>
      </c>
      <c r="G50" s="178"/>
      <c r="H50" s="55"/>
      <c r="I50" s="55"/>
      <c r="J50" s="55"/>
      <c r="K50" s="55"/>
      <c r="L50" s="55"/>
    </row>
    <row r="51" spans="1:21" s="6" customFormat="1" ht="11.25" customHeight="1" x14ac:dyDescent="0.25">
      <c r="B51" s="125" t="s">
        <v>101</v>
      </c>
      <c r="C51" s="125"/>
      <c r="D51" s="125"/>
      <c r="E51" s="125"/>
      <c r="F51" s="180">
        <v>1.1000000000000001</v>
      </c>
      <c r="G51" s="180"/>
      <c r="I51" s="55"/>
      <c r="J51" s="55"/>
      <c r="K51" s="55"/>
      <c r="L51" s="55"/>
    </row>
    <row r="52" spans="1:21" s="6" customFormat="1" ht="11.25" customHeight="1" x14ac:dyDescent="0.25">
      <c r="B52" s="125" t="s">
        <v>102</v>
      </c>
      <c r="C52" s="125"/>
      <c r="D52" s="125"/>
      <c r="E52" s="125"/>
      <c r="F52" s="180">
        <v>1.05</v>
      </c>
      <c r="G52" s="180"/>
      <c r="H52" s="55"/>
      <c r="I52" s="55"/>
      <c r="J52" s="55"/>
      <c r="K52" s="55"/>
      <c r="L52" s="55"/>
    </row>
    <row r="53" spans="1:21" s="6" customFormat="1" ht="11.25" customHeight="1" x14ac:dyDescent="0.25">
      <c r="B53" s="125" t="s">
        <v>103</v>
      </c>
      <c r="C53" s="125"/>
      <c r="D53" s="125"/>
      <c r="E53" s="125"/>
      <c r="F53" s="180">
        <v>0.85</v>
      </c>
      <c r="G53" s="180"/>
      <c r="H53" s="55"/>
      <c r="I53" s="55"/>
      <c r="J53" s="55"/>
      <c r="K53" s="55"/>
      <c r="L53" s="55"/>
    </row>
    <row r="54" spans="1:21" s="6" customFormat="1" ht="11.25" customHeight="1" x14ac:dyDescent="0.25">
      <c r="B54" s="125" t="s">
        <v>104</v>
      </c>
      <c r="C54" s="125"/>
      <c r="D54" s="125"/>
      <c r="E54" s="125"/>
      <c r="F54" s="180">
        <v>0.75</v>
      </c>
      <c r="G54" s="180"/>
      <c r="H54" s="55"/>
      <c r="I54" s="55"/>
      <c r="J54" s="55"/>
      <c r="K54" s="55"/>
      <c r="L54" s="55"/>
    </row>
    <row r="55" spans="1:21" s="6" customFormat="1" ht="11.25" customHeight="1" x14ac:dyDescent="0.25">
      <c r="B55" s="125" t="s">
        <v>105</v>
      </c>
      <c r="C55" s="125"/>
      <c r="D55" s="125"/>
      <c r="E55" s="125"/>
      <c r="F55" s="180">
        <v>1.35</v>
      </c>
      <c r="G55" s="180"/>
      <c r="H55" s="55"/>
      <c r="I55" s="55"/>
      <c r="J55" s="55"/>
      <c r="K55" s="55"/>
      <c r="L55" s="55"/>
    </row>
    <row r="56" spans="1:21" s="6" customFormat="1" ht="11.25" customHeight="1" x14ac:dyDescent="0.25">
      <c r="B56" s="125" t="s">
        <v>106</v>
      </c>
      <c r="C56" s="125"/>
      <c r="D56" s="125"/>
      <c r="E56" s="125"/>
      <c r="F56" s="180">
        <v>1.1000000000000001</v>
      </c>
      <c r="G56" s="180"/>
      <c r="H56" s="55"/>
      <c r="I56" s="55"/>
      <c r="J56" s="55"/>
      <c r="K56" s="55"/>
      <c r="L56" s="55"/>
    </row>
    <row r="57" spans="1:21" s="6" customFormat="1" ht="11.25" customHeight="1" x14ac:dyDescent="0.25">
      <c r="B57" s="125" t="s">
        <v>107</v>
      </c>
      <c r="C57" s="125"/>
      <c r="D57" s="125"/>
      <c r="E57" s="125"/>
      <c r="F57" s="180">
        <v>1</v>
      </c>
      <c r="G57" s="180"/>
      <c r="H57" s="55"/>
      <c r="I57" s="55"/>
      <c r="J57" s="55"/>
      <c r="K57" s="55"/>
      <c r="L57" s="55"/>
    </row>
    <row r="58" spans="1:21" s="6" customFormat="1" ht="11.25" customHeight="1" x14ac:dyDescent="0.25">
      <c r="B58" s="125" t="s">
        <v>108</v>
      </c>
      <c r="C58" s="125"/>
      <c r="D58" s="125"/>
      <c r="E58" s="125"/>
      <c r="F58" s="180">
        <v>0.09</v>
      </c>
      <c r="G58" s="180"/>
    </row>
    <row r="59" spans="1:21" s="6" customFormat="1" ht="11.25" customHeight="1" x14ac:dyDescent="0.25">
      <c r="B59" s="112"/>
      <c r="C59" s="55"/>
      <c r="D59" s="28"/>
      <c r="E59" s="66"/>
      <c r="F59" s="66"/>
      <c r="G59" s="66"/>
    </row>
    <row r="60" spans="1:21" s="5" customFormat="1" ht="12.75" customHeight="1" x14ac:dyDescent="0.25">
      <c r="A60"/>
      <c r="B60" s="107" t="s">
        <v>109</v>
      </c>
      <c r="C60" s="3"/>
      <c r="D60" s="4"/>
      <c r="E60" s="3"/>
      <c r="F60" s="3"/>
      <c r="G60" s="3"/>
      <c r="H60" s="4"/>
      <c r="I60" s="3"/>
      <c r="J60" s="3"/>
      <c r="K60" s="3"/>
      <c r="L60" s="33"/>
      <c r="M60" s="6"/>
      <c r="N60" s="6"/>
      <c r="O60" s="6"/>
      <c r="P60" s="6"/>
      <c r="Q60" s="6"/>
      <c r="R60" s="6"/>
      <c r="S60" s="6"/>
      <c r="T60" s="6"/>
      <c r="U60" s="6"/>
    </row>
    <row r="61" spans="1:21" s="5" customFormat="1" ht="12" customHeight="1" x14ac:dyDescent="0.25">
      <c r="A61"/>
      <c r="B61" s="126" t="s">
        <v>71</v>
      </c>
      <c r="C61" s="126"/>
      <c r="D61" s="4"/>
      <c r="E61" s="3"/>
      <c r="F61" s="3"/>
      <c r="G61" s="3"/>
      <c r="H61" s="4"/>
      <c r="I61" s="3"/>
      <c r="J61" s="3"/>
      <c r="K61" s="3"/>
      <c r="L61" s="33"/>
    </row>
    <row r="62" spans="1:21" s="5" customFormat="1" ht="12.75" customHeight="1" x14ac:dyDescent="0.25">
      <c r="A62"/>
      <c r="B62" s="126" t="s">
        <v>110</v>
      </c>
      <c r="C62" s="126"/>
      <c r="D62" s="4"/>
      <c r="E62" s="3"/>
      <c r="F62" s="3"/>
      <c r="G62" s="3"/>
      <c r="H62" s="4"/>
      <c r="I62" s="3"/>
      <c r="J62" s="3"/>
      <c r="K62" s="3"/>
      <c r="L62" s="33"/>
    </row>
    <row r="63" spans="1:21" s="5" customFormat="1" x14ac:dyDescent="0.25">
      <c r="A63"/>
      <c r="B63" s="3"/>
      <c r="C63" s="3"/>
      <c r="D63" s="4"/>
      <c r="E63" s="3"/>
      <c r="F63" s="3"/>
      <c r="G63" s="3"/>
      <c r="H63" s="4"/>
      <c r="I63" s="3"/>
      <c r="J63" s="3"/>
      <c r="K63" s="3"/>
      <c r="L63" s="33"/>
    </row>
    <row r="64" spans="1:21" s="5" customFormat="1" ht="11.1" customHeight="1" x14ac:dyDescent="0.25">
      <c r="A64"/>
      <c r="B64" s="3"/>
      <c r="C64" s="3"/>
      <c r="D64" s="4"/>
      <c r="E64" s="3"/>
      <c r="F64" s="3"/>
      <c r="G64" s="3"/>
      <c r="H64" s="4"/>
      <c r="I64" s="3"/>
      <c r="J64" s="3"/>
      <c r="K64" s="3"/>
      <c r="L64" s="33"/>
    </row>
    <row r="65" spans="1:12" s="5" customFormat="1" ht="11.1" customHeight="1" x14ac:dyDescent="0.25">
      <c r="A65"/>
      <c r="B65" s="3"/>
      <c r="C65" s="3"/>
      <c r="D65" s="4"/>
      <c r="E65" s="3"/>
      <c r="F65" s="3"/>
      <c r="G65" s="3"/>
      <c r="H65" s="4"/>
      <c r="I65" s="3"/>
      <c r="J65" s="3"/>
      <c r="K65" s="3"/>
      <c r="L65" s="33"/>
    </row>
  </sheetData>
  <mergeCells count="44">
    <mergeCell ref="F57:G57"/>
    <mergeCell ref="F58:G58"/>
    <mergeCell ref="F55:G55"/>
    <mergeCell ref="F56:G56"/>
    <mergeCell ref="F53:G53"/>
    <mergeCell ref="F54:G54"/>
    <mergeCell ref="F51:G51"/>
    <mergeCell ref="F52:G52"/>
    <mergeCell ref="B50:C50"/>
    <mergeCell ref="D50:E50"/>
    <mergeCell ref="F50:G50"/>
    <mergeCell ref="B48:C48"/>
    <mergeCell ref="D48:G48"/>
    <mergeCell ref="A33:K33"/>
    <mergeCell ref="A43:K43"/>
    <mergeCell ref="B44:C44"/>
    <mergeCell ref="D44:G44"/>
    <mergeCell ref="B45:C45"/>
    <mergeCell ref="D45:G45"/>
    <mergeCell ref="B34:C34"/>
    <mergeCell ref="F34:H34"/>
    <mergeCell ref="D34:E34"/>
    <mergeCell ref="D46:G46"/>
    <mergeCell ref="B47:C47"/>
    <mergeCell ref="D47:G47"/>
    <mergeCell ref="B32:K32"/>
    <mergeCell ref="B24:E24"/>
    <mergeCell ref="A28:K28"/>
    <mergeCell ref="B30:K30"/>
    <mergeCell ref="B31:K31"/>
    <mergeCell ref="B29:K29"/>
    <mergeCell ref="B18:K18"/>
    <mergeCell ref="B1:K1"/>
    <mergeCell ref="B2:K2"/>
    <mergeCell ref="A4:K4"/>
    <mergeCell ref="A5:K5"/>
    <mergeCell ref="C8:E8"/>
    <mergeCell ref="B11:D11"/>
    <mergeCell ref="C7:E7"/>
    <mergeCell ref="B12:D12"/>
    <mergeCell ref="B13:D13"/>
    <mergeCell ref="B14:D14"/>
    <mergeCell ref="B15:D15"/>
    <mergeCell ref="B17:K17"/>
  </mergeCells>
  <dataValidations count="2">
    <dataValidation type="list" allowBlank="1" showInputMessage="1" showErrorMessage="1" sqref="C8:E8" xr:uid="{16A33469-041C-4A81-B34F-4237B5A7B752}">
      <formula1>$B$45:$B$48</formula1>
    </dataValidation>
    <dataValidation type="list" allowBlank="1" showInputMessage="1" showErrorMessage="1" sqref="C7:E7" xr:uid="{4790D1E7-0174-4E99-AA6E-771C949A9D89}">
      <formula1>$B$61:$B$62</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2FDDF-259A-4ADE-A2D8-3E0E89A6EFE3}">
  <sheetPr>
    <pageSetUpPr fitToPage="1"/>
  </sheetPr>
  <dimension ref="A1:U67"/>
  <sheetViews>
    <sheetView showGridLines="0" topLeftCell="A24" zoomScaleNormal="100" workbookViewId="0">
      <selection activeCell="D44" sqref="D44:G44"/>
    </sheetView>
  </sheetViews>
  <sheetFormatPr defaultColWidth="8.85546875" defaultRowHeight="15" x14ac:dyDescent="0.25"/>
  <cols>
    <col min="1" max="1" width="2.42578125" customWidth="1"/>
    <col min="2" max="2" width="11.5703125" style="1" customWidth="1"/>
    <col min="3" max="3" width="14.28515625" style="1" customWidth="1"/>
    <col min="4" max="4" width="2.28515625" style="5" customWidth="1"/>
    <col min="5" max="5" width="12.140625" style="1" customWidth="1"/>
    <col min="6" max="6" width="2.28515625" style="1" customWidth="1"/>
    <col min="7" max="7" width="13.28515625" style="1" customWidth="1"/>
    <col min="8" max="8" width="2.28515625" style="5" customWidth="1"/>
    <col min="9" max="9" width="15.5703125" style="1" customWidth="1"/>
    <col min="10" max="10" width="2.28515625" style="1" customWidth="1"/>
    <col min="11" max="11" width="15.42578125" style="1" customWidth="1"/>
    <col min="12" max="12" width="9.42578125" style="34" customWidth="1"/>
    <col min="13" max="13" width="8.85546875" customWidth="1"/>
  </cols>
  <sheetData>
    <row r="1" spans="1:11" s="6" customFormat="1" ht="19.5" customHeight="1" x14ac:dyDescent="0.3">
      <c r="B1" s="161" t="s">
        <v>149</v>
      </c>
      <c r="C1" s="161"/>
      <c r="D1" s="161"/>
      <c r="E1" s="161"/>
      <c r="F1" s="161"/>
      <c r="G1" s="161"/>
      <c r="H1" s="161"/>
      <c r="I1" s="161"/>
      <c r="J1" s="161"/>
      <c r="K1" s="161"/>
    </row>
    <row r="2" spans="1:11" s="6" customFormat="1" ht="14.25" customHeight="1" x14ac:dyDescent="0.25">
      <c r="A2" s="9"/>
      <c r="B2" s="162" t="s">
        <v>17</v>
      </c>
      <c r="C2" s="162"/>
      <c r="D2" s="162"/>
      <c r="E2" s="162"/>
      <c r="F2" s="162"/>
      <c r="G2" s="162"/>
      <c r="H2" s="162"/>
      <c r="I2" s="162"/>
      <c r="J2" s="162"/>
      <c r="K2" s="162"/>
    </row>
    <row r="3" spans="1:11" s="6" customFormat="1" ht="20.45" customHeight="1" x14ac:dyDescent="0.25">
      <c r="A3" s="10"/>
      <c r="B3" s="11"/>
      <c r="C3" s="12"/>
      <c r="D3" s="13"/>
      <c r="E3" s="12"/>
      <c r="F3" s="12"/>
      <c r="G3" s="12"/>
      <c r="H3" s="13"/>
      <c r="I3" s="12"/>
      <c r="J3" s="12"/>
      <c r="K3" s="12"/>
    </row>
    <row r="4" spans="1:11" s="6" customFormat="1" ht="15" customHeight="1" x14ac:dyDescent="0.25">
      <c r="A4" s="163" t="s">
        <v>111</v>
      </c>
      <c r="B4" s="163"/>
      <c r="C4" s="163"/>
      <c r="D4" s="163"/>
      <c r="E4" s="163"/>
      <c r="F4" s="163"/>
      <c r="G4" s="163"/>
      <c r="H4" s="163"/>
      <c r="I4" s="163"/>
      <c r="J4" s="163"/>
      <c r="K4" s="163"/>
    </row>
    <row r="5" spans="1:11" s="6" customFormat="1" ht="12.75" customHeight="1" x14ac:dyDescent="0.25">
      <c r="A5" s="164" t="s">
        <v>112</v>
      </c>
      <c r="B5" s="164"/>
      <c r="C5" s="164"/>
      <c r="D5" s="164"/>
      <c r="E5" s="164"/>
      <c r="F5" s="164"/>
      <c r="G5" s="164"/>
      <c r="H5" s="164"/>
      <c r="I5" s="164"/>
      <c r="J5" s="164"/>
      <c r="K5" s="164"/>
    </row>
    <row r="6" spans="1:11" s="6" customFormat="1" ht="12.75" customHeight="1" x14ac:dyDescent="0.25">
      <c r="A6" s="44"/>
      <c r="B6" s="44"/>
      <c r="C6" s="44"/>
      <c r="D6" s="44"/>
      <c r="E6" s="44"/>
      <c r="F6" s="44"/>
      <c r="G6" s="44"/>
      <c r="H6" s="44"/>
      <c r="I6" s="44"/>
      <c r="J6" s="44"/>
      <c r="K6" s="44"/>
    </row>
    <row r="7" spans="1:11" s="6" customFormat="1" ht="12" customHeight="1" x14ac:dyDescent="0.25">
      <c r="A7" s="16"/>
      <c r="B7" s="16"/>
      <c r="C7" s="16"/>
      <c r="D7" s="16"/>
      <c r="E7" s="16"/>
      <c r="F7" s="16"/>
      <c r="G7" s="16"/>
      <c r="H7" s="16"/>
      <c r="I7" s="16"/>
      <c r="J7" s="16"/>
      <c r="K7" s="16"/>
    </row>
    <row r="8" spans="1:11" s="6" customFormat="1" ht="12" customHeight="1" x14ac:dyDescent="0.25">
      <c r="A8" s="16"/>
      <c r="B8" s="35" t="s">
        <v>20</v>
      </c>
      <c r="C8" s="171" t="s">
        <v>59</v>
      </c>
      <c r="D8" s="171"/>
      <c r="E8" s="171"/>
      <c r="F8" s="16"/>
      <c r="G8" s="16"/>
      <c r="H8" s="16"/>
      <c r="I8" s="16"/>
      <c r="J8" s="16"/>
      <c r="K8" s="16"/>
    </row>
    <row r="9" spans="1:11" s="6" customFormat="1" ht="12" customHeight="1" x14ac:dyDescent="0.25">
      <c r="A9" s="16"/>
      <c r="B9" s="16"/>
      <c r="C9" s="16"/>
      <c r="D9" s="16"/>
      <c r="E9" s="16"/>
      <c r="F9" s="16"/>
      <c r="G9" s="16"/>
      <c r="H9" s="16"/>
      <c r="I9" s="16"/>
      <c r="J9" s="16"/>
      <c r="K9" s="16"/>
    </row>
    <row r="10" spans="1:11" s="27" customFormat="1" ht="15" customHeight="1" x14ac:dyDescent="0.2">
      <c r="A10" s="8"/>
      <c r="B10" s="61" t="s">
        <v>113</v>
      </c>
      <c r="C10" s="36"/>
      <c r="D10" s="36"/>
      <c r="E10" s="36"/>
      <c r="F10" s="36"/>
      <c r="G10" s="36"/>
      <c r="H10" s="36"/>
      <c r="I10" s="36"/>
      <c r="J10" s="36"/>
      <c r="K10" s="36"/>
    </row>
    <row r="11" spans="1:11" s="6" customFormat="1" ht="25.5" customHeight="1" x14ac:dyDescent="0.25">
      <c r="A11" s="14"/>
      <c r="B11" s="166" t="s">
        <v>23</v>
      </c>
      <c r="C11" s="166"/>
      <c r="D11" s="166"/>
      <c r="E11" s="18" t="s">
        <v>114</v>
      </c>
      <c r="F11" s="19"/>
      <c r="G11" s="18" t="s">
        <v>25</v>
      </c>
      <c r="H11" s="19"/>
      <c r="I11" s="18" t="s">
        <v>26</v>
      </c>
      <c r="J11" s="18"/>
      <c r="K11" s="18" t="s">
        <v>115</v>
      </c>
    </row>
    <row r="12" spans="1:11" s="6" customFormat="1" ht="12" customHeight="1" x14ac:dyDescent="0.25">
      <c r="A12" s="14"/>
      <c r="B12" s="167" t="s">
        <v>28</v>
      </c>
      <c r="C12" s="168"/>
      <c r="D12" s="169"/>
      <c r="E12" s="74"/>
      <c r="F12" s="20" t="s">
        <v>29</v>
      </c>
      <c r="G12" s="75"/>
      <c r="H12" s="20" t="s">
        <v>29</v>
      </c>
      <c r="I12" s="22">
        <v>2.5</v>
      </c>
      <c r="J12" s="20" t="s">
        <v>30</v>
      </c>
      <c r="K12" s="25">
        <f>E12*G12*I12</f>
        <v>0</v>
      </c>
    </row>
    <row r="13" spans="1:11" s="6" customFormat="1" ht="12" customHeight="1" x14ac:dyDescent="0.25">
      <c r="A13" s="14"/>
      <c r="B13" s="167" t="s">
        <v>31</v>
      </c>
      <c r="C13" s="168"/>
      <c r="D13" s="169"/>
      <c r="E13" s="74"/>
      <c r="F13" s="20" t="s">
        <v>29</v>
      </c>
      <c r="G13" s="75"/>
      <c r="H13" s="20" t="s">
        <v>29</v>
      </c>
      <c r="I13" s="22">
        <v>2.1</v>
      </c>
      <c r="J13" s="20" t="s">
        <v>30</v>
      </c>
      <c r="K13" s="25">
        <f>E13*G13*I13</f>
        <v>0</v>
      </c>
    </row>
    <row r="14" spans="1:11" s="6" customFormat="1" ht="12" customHeight="1" x14ac:dyDescent="0.25">
      <c r="A14" s="14"/>
      <c r="B14" s="167" t="s">
        <v>32</v>
      </c>
      <c r="C14" s="168"/>
      <c r="D14" s="169"/>
      <c r="E14" s="74"/>
      <c r="F14" s="20" t="s">
        <v>29</v>
      </c>
      <c r="G14" s="75"/>
      <c r="H14" s="20" t="s">
        <v>29</v>
      </c>
      <c r="I14" s="22">
        <v>1.8</v>
      </c>
      <c r="J14" s="20" t="s">
        <v>30</v>
      </c>
      <c r="K14" s="25">
        <f>E14*G14*I14</f>
        <v>0</v>
      </c>
    </row>
    <row r="15" spans="1:11" s="6" customFormat="1" ht="12" customHeight="1" x14ac:dyDescent="0.25">
      <c r="A15" s="14"/>
      <c r="B15" s="167" t="s">
        <v>33</v>
      </c>
      <c r="C15" s="168"/>
      <c r="D15" s="169"/>
      <c r="E15" s="74"/>
      <c r="F15" s="20" t="s">
        <v>29</v>
      </c>
      <c r="G15" s="75"/>
      <c r="H15" s="20" t="s">
        <v>29</v>
      </c>
      <c r="I15" s="22">
        <v>1.6</v>
      </c>
      <c r="J15" s="20" t="s">
        <v>30</v>
      </c>
      <c r="K15" s="26">
        <f>E15*G15*I15</f>
        <v>0</v>
      </c>
    </row>
    <row r="16" spans="1:11" s="6" customFormat="1" ht="13.5" customHeight="1" x14ac:dyDescent="0.25">
      <c r="A16" s="14"/>
      <c r="B16" s="63"/>
      <c r="C16" s="63"/>
      <c r="D16" s="63"/>
      <c r="E16" s="63"/>
      <c r="F16" s="63"/>
      <c r="G16" s="63"/>
      <c r="H16" s="63"/>
      <c r="I16" s="63"/>
      <c r="J16" s="40" t="s">
        <v>34</v>
      </c>
      <c r="K16" s="62">
        <f>SUM(K12:K15)</f>
        <v>0</v>
      </c>
    </row>
    <row r="17" spans="1:14" s="6" customFormat="1" ht="13.5" customHeight="1" x14ac:dyDescent="0.25">
      <c r="A17" s="14"/>
      <c r="B17" s="103"/>
      <c r="C17" s="103"/>
      <c r="D17" s="103"/>
      <c r="E17" s="103"/>
      <c r="F17" s="103"/>
      <c r="G17" s="103"/>
      <c r="H17" s="103"/>
      <c r="I17" s="103"/>
      <c r="J17" s="40"/>
      <c r="K17" s="104"/>
    </row>
    <row r="18" spans="1:14" s="6" customFormat="1" ht="13.5" customHeight="1" x14ac:dyDescent="0.25">
      <c r="A18" s="14"/>
      <c r="B18" s="61" t="s">
        <v>116</v>
      </c>
      <c r="C18" s="36"/>
      <c r="D18" s="36"/>
      <c r="E18" s="36"/>
      <c r="F18" s="36"/>
      <c r="G18" s="36"/>
      <c r="H18" s="36"/>
      <c r="I18" s="36"/>
      <c r="J18" s="36"/>
      <c r="K18" s="36"/>
    </row>
    <row r="19" spans="1:14" s="6" customFormat="1" ht="24.75" customHeight="1" x14ac:dyDescent="0.25">
      <c r="A19" s="14"/>
      <c r="B19" s="166" t="s">
        <v>23</v>
      </c>
      <c r="C19" s="166"/>
      <c r="D19" s="166"/>
      <c r="E19" s="18" t="s">
        <v>114</v>
      </c>
      <c r="F19" s="19"/>
      <c r="G19" s="18" t="s">
        <v>25</v>
      </c>
      <c r="H19" s="19"/>
      <c r="I19" s="18" t="s">
        <v>26</v>
      </c>
      <c r="J19" s="18"/>
      <c r="K19" s="18" t="s">
        <v>115</v>
      </c>
    </row>
    <row r="20" spans="1:14" s="6" customFormat="1" ht="13.5" customHeight="1" x14ac:dyDescent="0.25">
      <c r="A20" s="14"/>
      <c r="B20" s="167" t="s">
        <v>28</v>
      </c>
      <c r="C20" s="168"/>
      <c r="D20" s="169"/>
      <c r="E20" s="74"/>
      <c r="F20" s="20" t="s">
        <v>29</v>
      </c>
      <c r="G20" s="75"/>
      <c r="H20" s="20" t="s">
        <v>29</v>
      </c>
      <c r="I20" s="22">
        <v>1.25</v>
      </c>
      <c r="J20" s="20" t="s">
        <v>30</v>
      </c>
      <c r="K20" s="25">
        <f>E20*G20*I20</f>
        <v>0</v>
      </c>
    </row>
    <row r="21" spans="1:14" s="6" customFormat="1" ht="13.5" customHeight="1" x14ac:dyDescent="0.25">
      <c r="A21" s="14"/>
      <c r="B21" s="167" t="s">
        <v>31</v>
      </c>
      <c r="C21" s="168"/>
      <c r="D21" s="169"/>
      <c r="E21" s="74"/>
      <c r="F21" s="20" t="s">
        <v>29</v>
      </c>
      <c r="G21" s="75"/>
      <c r="H21" s="20" t="s">
        <v>29</v>
      </c>
      <c r="I21" s="22">
        <v>1.05</v>
      </c>
      <c r="J21" s="20" t="s">
        <v>30</v>
      </c>
      <c r="K21" s="25">
        <f>E21*G21*I21</f>
        <v>0</v>
      </c>
    </row>
    <row r="22" spans="1:14" s="6" customFormat="1" ht="13.5" customHeight="1" x14ac:dyDescent="0.25">
      <c r="A22" s="14"/>
      <c r="B22" s="167" t="s">
        <v>32</v>
      </c>
      <c r="C22" s="168"/>
      <c r="D22" s="169"/>
      <c r="E22" s="74"/>
      <c r="F22" s="20" t="s">
        <v>29</v>
      </c>
      <c r="G22" s="75"/>
      <c r="H22" s="20" t="s">
        <v>29</v>
      </c>
      <c r="I22" s="22">
        <v>0.9</v>
      </c>
      <c r="J22" s="20" t="s">
        <v>30</v>
      </c>
      <c r="K22" s="25">
        <f>E22*G22*I22</f>
        <v>0</v>
      </c>
    </row>
    <row r="23" spans="1:14" s="6" customFormat="1" ht="13.5" customHeight="1" x14ac:dyDescent="0.25">
      <c r="A23" s="14"/>
      <c r="B23" s="167" t="s">
        <v>33</v>
      </c>
      <c r="C23" s="168"/>
      <c r="D23" s="169"/>
      <c r="E23" s="74">
        <v>18.07</v>
      </c>
      <c r="F23" s="20" t="s">
        <v>29</v>
      </c>
      <c r="G23" s="75">
        <v>0.01</v>
      </c>
      <c r="H23" s="20" t="s">
        <v>29</v>
      </c>
      <c r="I23" s="22">
        <v>0.8</v>
      </c>
      <c r="J23" s="20" t="s">
        <v>30</v>
      </c>
      <c r="K23" s="26">
        <f>E23*G23*I23</f>
        <v>0.14455999999999999</v>
      </c>
    </row>
    <row r="24" spans="1:14" s="6" customFormat="1" ht="13.5" customHeight="1" x14ac:dyDescent="0.25">
      <c r="A24" s="14"/>
      <c r="B24" s="63"/>
      <c r="C24" s="63"/>
      <c r="D24" s="63"/>
      <c r="E24" s="63"/>
      <c r="F24" s="63"/>
      <c r="G24" s="63"/>
      <c r="H24" s="63"/>
      <c r="I24" s="63"/>
      <c r="J24" s="40" t="s">
        <v>34</v>
      </c>
      <c r="K24" s="62">
        <f>SUM(K20:K23)</f>
        <v>0.14455999999999999</v>
      </c>
    </row>
    <row r="25" spans="1:14" s="6" customFormat="1" ht="13.5" customHeight="1" x14ac:dyDescent="0.25">
      <c r="A25" s="14"/>
      <c r="B25" s="103"/>
      <c r="C25" s="103"/>
      <c r="D25" s="103"/>
      <c r="E25" s="103"/>
      <c r="F25" s="103"/>
      <c r="G25" s="103"/>
      <c r="H25" s="103"/>
      <c r="I25" s="103"/>
      <c r="J25" s="40"/>
      <c r="K25" s="104"/>
    </row>
    <row r="26" spans="1:14" s="6" customFormat="1" ht="12" customHeight="1" x14ac:dyDescent="0.25">
      <c r="A26" s="16"/>
      <c r="B26" s="158" t="s">
        <v>35</v>
      </c>
      <c r="C26" s="158"/>
      <c r="D26" s="158"/>
      <c r="E26" s="158"/>
      <c r="F26" s="158"/>
      <c r="G26" s="158"/>
      <c r="H26" s="158"/>
      <c r="I26" s="158"/>
      <c r="J26" s="158"/>
      <c r="K26" s="158"/>
    </row>
    <row r="27" spans="1:14" s="6" customFormat="1" ht="25.5" customHeight="1" x14ac:dyDescent="0.25">
      <c r="A27" s="14"/>
      <c r="B27" s="18" t="s">
        <v>36</v>
      </c>
      <c r="C27" s="18" t="s">
        <v>117</v>
      </c>
      <c r="D27" s="19"/>
      <c r="E27" s="18" t="s">
        <v>38</v>
      </c>
      <c r="F27" s="19"/>
      <c r="G27" s="18" t="s">
        <v>39</v>
      </c>
      <c r="H27" s="19"/>
      <c r="I27" s="19" t="s">
        <v>40</v>
      </c>
      <c r="L27" s="31"/>
    </row>
    <row r="28" spans="1:14" s="6" customFormat="1" ht="12" customHeight="1" x14ac:dyDescent="0.25">
      <c r="A28" s="14"/>
      <c r="B28" s="68" t="s">
        <v>41</v>
      </c>
      <c r="C28" s="74"/>
      <c r="D28" s="70" t="s">
        <v>29</v>
      </c>
      <c r="E28" s="71">
        <v>25</v>
      </c>
      <c r="F28" s="72" t="s">
        <v>29</v>
      </c>
      <c r="G28" s="21">
        <f>VLOOKUP($C$8,$B$45:$G$48,3,FALSE)</f>
        <v>27.02</v>
      </c>
      <c r="H28" s="20" t="s">
        <v>30</v>
      </c>
      <c r="I28" s="23">
        <f>G28*C28*E28</f>
        <v>0</v>
      </c>
      <c r="L28" s="31"/>
    </row>
    <row r="29" spans="1:14" s="6" customFormat="1" ht="12" customHeight="1" x14ac:dyDescent="0.25">
      <c r="A29" s="14"/>
      <c r="B29" s="68" t="s">
        <v>42</v>
      </c>
      <c r="C29" s="74"/>
      <c r="D29" s="70" t="s">
        <v>29</v>
      </c>
      <c r="E29" s="71">
        <v>25</v>
      </c>
      <c r="F29" s="72" t="s">
        <v>29</v>
      </c>
      <c r="G29" s="21">
        <f>VLOOKUP($C$8,$B$45:$G$48,3,FALSE)</f>
        <v>27.02</v>
      </c>
      <c r="H29" s="20" t="s">
        <v>30</v>
      </c>
      <c r="I29" s="23">
        <f>G29*C29*E29</f>
        <v>0</v>
      </c>
      <c r="L29" s="31"/>
    </row>
    <row r="30" spans="1:14" s="6" customFormat="1" ht="12" customHeight="1" x14ac:dyDescent="0.25">
      <c r="A30" s="14"/>
      <c r="B30" s="68" t="s">
        <v>43</v>
      </c>
      <c r="C30" s="74"/>
      <c r="D30" s="70" t="s">
        <v>29</v>
      </c>
      <c r="E30" s="71">
        <v>25</v>
      </c>
      <c r="F30" s="72" t="s">
        <v>29</v>
      </c>
      <c r="G30" s="21">
        <f>VLOOKUP($C$8,$B$45:$G$48,3,FALSE)</f>
        <v>27.02</v>
      </c>
      <c r="H30" s="20" t="s">
        <v>30</v>
      </c>
      <c r="I30" s="23">
        <f>G30*C30*E30</f>
        <v>0</v>
      </c>
      <c r="L30" s="31"/>
      <c r="N30" s="7"/>
    </row>
    <row r="31" spans="1:14" s="6" customFormat="1" ht="12" customHeight="1" x14ac:dyDescent="0.25">
      <c r="A31" s="14"/>
      <c r="B31" s="68" t="s">
        <v>44</v>
      </c>
      <c r="C31" s="74">
        <v>0.14000000000000001</v>
      </c>
      <c r="D31" s="70" t="s">
        <v>29</v>
      </c>
      <c r="E31" s="71">
        <v>25</v>
      </c>
      <c r="F31" s="72" t="s">
        <v>29</v>
      </c>
      <c r="G31" s="21">
        <f>VLOOKUP($C$8,$B$45:$G$48,3,FALSE)</f>
        <v>27.02</v>
      </c>
      <c r="H31" s="20" t="s">
        <v>30</v>
      </c>
      <c r="I31" s="38">
        <f>G31*C31*E31</f>
        <v>94.570000000000007</v>
      </c>
      <c r="L31" s="31"/>
    </row>
    <row r="32" spans="1:14" s="6" customFormat="1" ht="13.5" customHeight="1" x14ac:dyDescent="0.25">
      <c r="A32" s="14"/>
      <c r="B32" s="172" t="s">
        <v>45</v>
      </c>
      <c r="C32" s="172"/>
      <c r="D32" s="172"/>
      <c r="E32" s="172"/>
      <c r="F32" s="73"/>
      <c r="G32" s="73"/>
      <c r="H32" s="37" t="s">
        <v>46</v>
      </c>
      <c r="I32" s="39">
        <f>SUM(I28:I31)</f>
        <v>94.570000000000007</v>
      </c>
      <c r="L32" s="31"/>
      <c r="M32" s="32"/>
    </row>
    <row r="33" spans="1:14" s="6" customFormat="1" ht="14.1" customHeight="1" x14ac:dyDescent="0.25">
      <c r="A33" s="14"/>
      <c r="B33" s="15"/>
      <c r="C33" s="15"/>
      <c r="D33" s="14"/>
      <c r="E33" s="14"/>
      <c r="F33" s="14"/>
      <c r="G33" s="14"/>
      <c r="H33" s="37" t="s">
        <v>118</v>
      </c>
      <c r="I33" s="42">
        <f>I32*0.086</f>
        <v>8.1330200000000001</v>
      </c>
      <c r="L33" s="31"/>
    </row>
    <row r="34" spans="1:14" s="6" customFormat="1" ht="14.1" customHeight="1" x14ac:dyDescent="0.25">
      <c r="A34" s="14"/>
      <c r="B34" s="15"/>
      <c r="C34" s="15"/>
      <c r="D34" s="14"/>
      <c r="E34" s="14"/>
      <c r="F34" s="14"/>
      <c r="G34" s="14"/>
      <c r="H34" s="40" t="s">
        <v>48</v>
      </c>
      <c r="I34" s="41">
        <f>SUM(I32:I33)</f>
        <v>102.70302000000001</v>
      </c>
    </row>
    <row r="35" spans="1:14" s="6" customFormat="1" ht="14.25" customHeight="1" x14ac:dyDescent="0.25">
      <c r="A35" s="14"/>
      <c r="B35" s="15"/>
      <c r="C35" s="15"/>
      <c r="D35" s="14"/>
      <c r="E35" s="14"/>
      <c r="F35" s="14"/>
      <c r="G35" s="14"/>
      <c r="H35" s="14"/>
      <c r="I35" s="14"/>
      <c r="J35" s="29"/>
      <c r="K35" s="30"/>
    </row>
    <row r="36" spans="1:14" s="6" customFormat="1" ht="14.25" customHeight="1" x14ac:dyDescent="0.25">
      <c r="A36" s="24" t="s">
        <v>49</v>
      </c>
      <c r="B36" s="15"/>
      <c r="C36" s="15"/>
      <c r="D36" s="14"/>
      <c r="E36" s="14"/>
      <c r="F36" s="14"/>
      <c r="G36" s="14"/>
      <c r="H36" s="14"/>
      <c r="I36" s="14"/>
      <c r="J36" s="14"/>
      <c r="K36" s="14"/>
    </row>
    <row r="37" spans="1:14" s="64" customFormat="1" ht="15" customHeight="1" x14ac:dyDescent="0.25">
      <c r="A37" s="173" t="s">
        <v>50</v>
      </c>
      <c r="B37" s="173"/>
      <c r="C37" s="173"/>
      <c r="D37" s="173"/>
      <c r="E37" s="173"/>
      <c r="F37" s="173"/>
      <c r="G37" s="173"/>
      <c r="H37" s="173"/>
      <c r="I37" s="173"/>
      <c r="J37" s="173"/>
      <c r="K37" s="173"/>
    </row>
    <row r="38" spans="1:14" s="64" customFormat="1" ht="41.25" customHeight="1" x14ac:dyDescent="0.25">
      <c r="A38" s="17"/>
      <c r="B38" s="158" t="s">
        <v>51</v>
      </c>
      <c r="C38" s="158"/>
      <c r="D38" s="158"/>
      <c r="E38" s="158"/>
      <c r="F38" s="158"/>
      <c r="G38" s="158"/>
      <c r="H38" s="158"/>
      <c r="I38" s="158"/>
      <c r="J38" s="158"/>
      <c r="K38" s="158"/>
    </row>
    <row r="39" spans="1:14" s="64" customFormat="1" ht="38.25" customHeight="1" x14ac:dyDescent="0.25">
      <c r="A39" s="17"/>
      <c r="B39" s="158" t="s">
        <v>52</v>
      </c>
      <c r="C39" s="158"/>
      <c r="D39" s="158"/>
      <c r="E39" s="158"/>
      <c r="F39" s="158"/>
      <c r="G39" s="158"/>
      <c r="H39" s="158"/>
      <c r="I39" s="158"/>
      <c r="J39" s="158"/>
      <c r="K39" s="158"/>
      <c r="L39" s="65"/>
    </row>
    <row r="40" spans="1:14" s="64" customFormat="1" ht="37.5" customHeight="1" x14ac:dyDescent="0.25">
      <c r="A40" s="17"/>
      <c r="B40" s="158" t="s">
        <v>53</v>
      </c>
      <c r="C40" s="158"/>
      <c r="D40" s="158"/>
      <c r="E40" s="158"/>
      <c r="F40" s="158"/>
      <c r="G40" s="158"/>
      <c r="H40" s="158"/>
      <c r="I40" s="158"/>
      <c r="J40" s="158"/>
      <c r="K40" s="158"/>
      <c r="L40" s="65"/>
    </row>
    <row r="41" spans="1:14" s="64" customFormat="1" ht="30.75" customHeight="1" x14ac:dyDescent="0.25">
      <c r="A41" s="56"/>
      <c r="B41" s="158" t="s">
        <v>54</v>
      </c>
      <c r="C41" s="158"/>
      <c r="D41" s="158"/>
      <c r="E41" s="158"/>
      <c r="F41" s="158"/>
      <c r="G41" s="158"/>
      <c r="H41" s="158"/>
      <c r="I41" s="158"/>
      <c r="J41" s="158"/>
      <c r="K41" s="158"/>
      <c r="L41" s="28"/>
    </row>
    <row r="42" spans="1:14" s="64" customFormat="1" ht="27" customHeight="1" x14ac:dyDescent="0.25">
      <c r="A42" s="181" t="s">
        <v>119</v>
      </c>
      <c r="B42" s="158"/>
      <c r="C42" s="158"/>
      <c r="D42" s="158"/>
      <c r="E42" s="158"/>
      <c r="F42" s="158"/>
      <c r="G42" s="158"/>
      <c r="H42" s="158"/>
      <c r="I42" s="158"/>
      <c r="J42" s="158"/>
      <c r="K42" s="158"/>
    </row>
    <row r="43" spans="1:14" s="64" customFormat="1" ht="63" customHeight="1" x14ac:dyDescent="0.25">
      <c r="A43" s="158" t="s">
        <v>56</v>
      </c>
      <c r="B43" s="158"/>
      <c r="C43" s="158"/>
      <c r="D43" s="158"/>
      <c r="E43" s="158"/>
      <c r="F43" s="158"/>
      <c r="G43" s="158"/>
      <c r="H43" s="158"/>
      <c r="I43" s="158"/>
      <c r="J43" s="158"/>
      <c r="K43" s="158"/>
    </row>
    <row r="44" spans="1:14" s="6" customFormat="1" ht="24.75" customHeight="1" x14ac:dyDescent="0.25">
      <c r="B44" s="159" t="s">
        <v>57</v>
      </c>
      <c r="C44" s="159"/>
      <c r="D44" s="174" t="s">
        <v>150</v>
      </c>
      <c r="E44" s="174"/>
      <c r="F44" s="174"/>
      <c r="G44" s="174"/>
      <c r="N44" s="67"/>
    </row>
    <row r="45" spans="1:14" s="6" customFormat="1" ht="12" customHeight="1" x14ac:dyDescent="0.25">
      <c r="B45" s="160" t="s">
        <v>21</v>
      </c>
      <c r="C45" s="160"/>
      <c r="D45" s="170">
        <v>56.87</v>
      </c>
      <c r="E45" s="170"/>
      <c r="F45" s="170"/>
      <c r="G45" s="170"/>
      <c r="N45" s="67"/>
    </row>
    <row r="46" spans="1:14" s="6" customFormat="1" ht="12" customHeight="1" x14ac:dyDescent="0.25">
      <c r="B46" s="160" t="s">
        <v>59</v>
      </c>
      <c r="C46" s="160"/>
      <c r="D46" s="170">
        <v>27.02</v>
      </c>
      <c r="E46" s="170"/>
      <c r="F46" s="170"/>
      <c r="G46" s="170"/>
      <c r="N46" s="67"/>
    </row>
    <row r="47" spans="1:14" s="6" customFormat="1" ht="12" customHeight="1" x14ac:dyDescent="0.25">
      <c r="B47" s="160" t="s">
        <v>60</v>
      </c>
      <c r="C47" s="160"/>
      <c r="D47" s="170">
        <v>39.54</v>
      </c>
      <c r="E47" s="170"/>
      <c r="F47" s="170"/>
      <c r="G47" s="170"/>
      <c r="N47" s="67"/>
    </row>
    <row r="48" spans="1:14" s="6" customFormat="1" ht="12" customHeight="1" x14ac:dyDescent="0.25">
      <c r="B48" s="160" t="s">
        <v>61</v>
      </c>
      <c r="C48" s="160"/>
      <c r="D48" s="170">
        <v>37.159999999999997</v>
      </c>
      <c r="E48" s="170"/>
      <c r="F48" s="170"/>
      <c r="G48" s="170"/>
    </row>
    <row r="49" spans="1:21" s="6" customFormat="1" ht="6" customHeight="1" x14ac:dyDescent="0.25">
      <c r="B49" s="55"/>
      <c r="C49" s="55"/>
      <c r="D49" s="28"/>
      <c r="E49" s="66"/>
      <c r="F49" s="66"/>
      <c r="G49" s="66"/>
    </row>
    <row r="50" spans="1:21" s="5" customFormat="1" x14ac:dyDescent="0.25">
      <c r="A50"/>
      <c r="B50" s="3"/>
      <c r="C50" s="3"/>
      <c r="D50" s="4"/>
      <c r="E50" s="3"/>
      <c r="F50" s="3"/>
      <c r="G50" s="3"/>
      <c r="H50" s="4"/>
      <c r="I50" s="3"/>
      <c r="J50" s="3"/>
      <c r="K50" s="3"/>
      <c r="L50" s="33"/>
      <c r="M50" s="6"/>
      <c r="N50" s="6"/>
      <c r="O50" s="6"/>
      <c r="P50" s="6"/>
      <c r="Q50" s="6"/>
      <c r="R50" s="6"/>
      <c r="S50" s="6"/>
      <c r="T50" s="6"/>
      <c r="U50" s="6"/>
    </row>
    <row r="51" spans="1:21" s="5" customFormat="1" x14ac:dyDescent="0.25">
      <c r="A51"/>
      <c r="B51" s="3"/>
      <c r="C51" s="3"/>
      <c r="D51" s="4"/>
      <c r="E51" s="3"/>
      <c r="F51" s="3"/>
      <c r="G51" s="3"/>
      <c r="H51" s="4"/>
      <c r="I51" s="3"/>
      <c r="J51" s="3"/>
      <c r="K51" s="3"/>
      <c r="L51" s="33"/>
    </row>
    <row r="52" spans="1:21" s="5" customFormat="1" x14ac:dyDescent="0.25">
      <c r="A52"/>
      <c r="B52" s="3"/>
      <c r="C52" s="3"/>
      <c r="D52" s="4"/>
      <c r="E52" s="3"/>
      <c r="F52" s="3"/>
      <c r="G52" s="3"/>
      <c r="H52" s="4"/>
      <c r="I52" s="3"/>
      <c r="J52" s="3"/>
      <c r="K52" s="3"/>
      <c r="L52" s="33"/>
    </row>
    <row r="53" spans="1:21" s="5" customFormat="1" x14ac:dyDescent="0.25">
      <c r="A53"/>
      <c r="B53" s="3"/>
      <c r="C53" s="3"/>
      <c r="D53" s="4"/>
      <c r="E53" s="3"/>
      <c r="F53" s="3"/>
      <c r="G53" s="3"/>
      <c r="H53" s="4"/>
      <c r="I53" s="3"/>
      <c r="J53" s="3"/>
      <c r="K53" s="3"/>
      <c r="L53" s="33"/>
    </row>
    <row r="54" spans="1:21" s="5" customFormat="1" x14ac:dyDescent="0.25">
      <c r="A54"/>
      <c r="B54" s="3"/>
      <c r="C54" s="3"/>
      <c r="D54" s="4"/>
      <c r="E54" s="3"/>
      <c r="F54" s="3"/>
      <c r="G54" s="3"/>
      <c r="H54" s="4"/>
      <c r="I54" s="3"/>
      <c r="J54" s="3"/>
      <c r="K54" s="3"/>
      <c r="L54" s="33"/>
    </row>
    <row r="55" spans="1:21" s="5" customFormat="1" x14ac:dyDescent="0.25">
      <c r="A55"/>
      <c r="B55" s="3"/>
      <c r="C55" s="3"/>
      <c r="D55" s="4"/>
      <c r="E55" s="3"/>
      <c r="F55" s="3"/>
      <c r="G55" s="3"/>
      <c r="H55" s="4"/>
      <c r="I55" s="3"/>
      <c r="J55" s="3"/>
      <c r="K55" s="3"/>
      <c r="L55" s="33"/>
    </row>
    <row r="56" spans="1:21" s="5" customFormat="1" x14ac:dyDescent="0.25">
      <c r="A56"/>
      <c r="B56" s="3"/>
      <c r="C56" s="3"/>
      <c r="D56" s="4"/>
      <c r="E56" s="3"/>
      <c r="F56" s="3"/>
      <c r="G56" s="3"/>
      <c r="H56" s="4"/>
      <c r="I56" s="3"/>
      <c r="J56" s="3"/>
      <c r="K56" s="3"/>
      <c r="L56" s="33"/>
    </row>
    <row r="57" spans="1:21" s="5" customFormat="1" x14ac:dyDescent="0.25">
      <c r="A57"/>
      <c r="B57" s="3"/>
      <c r="C57" s="3"/>
      <c r="D57" s="4"/>
      <c r="E57" s="3"/>
      <c r="F57" s="3"/>
      <c r="G57" s="3"/>
      <c r="H57" s="4"/>
      <c r="I57" s="3"/>
      <c r="J57" s="3"/>
      <c r="K57" s="3"/>
      <c r="L57" s="33"/>
    </row>
    <row r="58" spans="1:21" s="5" customFormat="1" x14ac:dyDescent="0.25">
      <c r="A58"/>
      <c r="B58" s="3"/>
      <c r="C58" s="3"/>
      <c r="D58" s="4"/>
      <c r="E58" s="3"/>
      <c r="F58" s="3"/>
      <c r="G58" s="3"/>
      <c r="H58" s="4"/>
      <c r="I58" s="3"/>
      <c r="J58" s="3"/>
      <c r="K58" s="3"/>
      <c r="L58" s="33"/>
    </row>
    <row r="59" spans="1:21" s="5" customFormat="1" x14ac:dyDescent="0.25">
      <c r="A59"/>
      <c r="B59" s="3"/>
      <c r="C59" s="3"/>
      <c r="D59" s="4"/>
      <c r="E59" s="3"/>
      <c r="F59" s="3"/>
      <c r="G59" s="3"/>
      <c r="H59" s="4"/>
      <c r="I59" s="3"/>
      <c r="J59" s="3"/>
      <c r="K59" s="3"/>
      <c r="L59" s="33"/>
    </row>
    <row r="60" spans="1:21" s="5" customFormat="1" x14ac:dyDescent="0.25">
      <c r="A60"/>
      <c r="B60" s="3"/>
      <c r="C60" s="3"/>
      <c r="D60" s="4"/>
      <c r="E60" s="3"/>
      <c r="F60" s="3"/>
      <c r="G60" s="3"/>
      <c r="H60" s="4"/>
      <c r="I60" s="3"/>
      <c r="J60" s="3"/>
      <c r="K60" s="3"/>
      <c r="L60" s="33"/>
    </row>
    <row r="61" spans="1:21" s="5" customFormat="1" x14ac:dyDescent="0.25">
      <c r="A61"/>
      <c r="B61" s="3"/>
      <c r="C61" s="3"/>
      <c r="D61" s="4"/>
      <c r="E61" s="3"/>
      <c r="F61" s="3"/>
      <c r="G61" s="3"/>
      <c r="H61" s="4"/>
      <c r="I61" s="3"/>
      <c r="J61" s="3"/>
      <c r="K61" s="3"/>
      <c r="L61" s="33"/>
    </row>
    <row r="62" spans="1:21" s="5" customFormat="1" x14ac:dyDescent="0.25">
      <c r="A62"/>
      <c r="B62" s="3"/>
      <c r="C62" s="3"/>
      <c r="D62" s="4"/>
      <c r="E62" s="1"/>
      <c r="F62" s="1"/>
      <c r="G62" s="1"/>
      <c r="I62" s="1"/>
      <c r="J62" s="1"/>
      <c r="K62" s="1"/>
      <c r="L62" s="33"/>
    </row>
    <row r="63" spans="1:21" s="5" customFormat="1" x14ac:dyDescent="0.25">
      <c r="A63"/>
      <c r="B63" s="3"/>
      <c r="C63" s="3"/>
      <c r="D63" s="4"/>
      <c r="E63" s="1"/>
      <c r="F63" s="1"/>
      <c r="G63" s="1"/>
      <c r="I63" s="1"/>
      <c r="J63" s="1"/>
      <c r="K63" s="1"/>
      <c r="L63" s="33"/>
    </row>
    <row r="64" spans="1:21" s="5" customFormat="1" x14ac:dyDescent="0.25">
      <c r="A64"/>
      <c r="B64" s="3"/>
      <c r="C64" s="3"/>
      <c r="D64" s="4"/>
      <c r="E64" s="1"/>
      <c r="F64" s="1"/>
      <c r="G64" s="1"/>
      <c r="I64" s="1"/>
      <c r="J64" s="1"/>
      <c r="K64" s="1"/>
      <c r="L64" s="33"/>
    </row>
    <row r="65" spans="1:12" s="5" customFormat="1" x14ac:dyDescent="0.25">
      <c r="A65"/>
      <c r="B65" s="3"/>
      <c r="C65" s="3"/>
      <c r="D65" s="4"/>
      <c r="E65" s="1"/>
      <c r="F65" s="1"/>
      <c r="G65" s="1"/>
      <c r="I65" s="1"/>
      <c r="J65" s="1"/>
      <c r="K65" s="1"/>
      <c r="L65" s="33"/>
    </row>
    <row r="66" spans="1:12" s="5" customFormat="1" x14ac:dyDescent="0.25">
      <c r="A66"/>
      <c r="B66" s="3"/>
      <c r="C66" s="3"/>
      <c r="D66" s="4"/>
      <c r="E66" s="1"/>
      <c r="F66" s="1"/>
      <c r="G66" s="1"/>
      <c r="I66" s="1"/>
      <c r="J66" s="1"/>
      <c r="K66" s="1"/>
      <c r="L66" s="33"/>
    </row>
    <row r="67" spans="1:12" s="5" customFormat="1" x14ac:dyDescent="0.25">
      <c r="A67"/>
      <c r="B67" s="3"/>
      <c r="C67" s="3"/>
      <c r="D67" s="4"/>
      <c r="E67" s="1"/>
      <c r="F67" s="1"/>
      <c r="G67" s="1"/>
      <c r="I67" s="1"/>
      <c r="J67" s="1"/>
      <c r="K67" s="1"/>
      <c r="L67" s="33"/>
    </row>
  </sheetData>
  <mergeCells count="34">
    <mergeCell ref="B41:K41"/>
    <mergeCell ref="B32:E32"/>
    <mergeCell ref="A37:K37"/>
    <mergeCell ref="B38:K38"/>
    <mergeCell ref="B39:K39"/>
    <mergeCell ref="B40:K40"/>
    <mergeCell ref="B48:C48"/>
    <mergeCell ref="D48:G48"/>
    <mergeCell ref="A42:K42"/>
    <mergeCell ref="A43:K43"/>
    <mergeCell ref="B44:C44"/>
    <mergeCell ref="D44:G44"/>
    <mergeCell ref="B45:C45"/>
    <mergeCell ref="D45:G45"/>
    <mergeCell ref="B46:C46"/>
    <mergeCell ref="D46:G46"/>
    <mergeCell ref="B47:C47"/>
    <mergeCell ref="D47:G47"/>
    <mergeCell ref="B12:D12"/>
    <mergeCell ref="B13:D13"/>
    <mergeCell ref="B14:D14"/>
    <mergeCell ref="B15:D15"/>
    <mergeCell ref="B26:K26"/>
    <mergeCell ref="B19:D19"/>
    <mergeCell ref="B20:D20"/>
    <mergeCell ref="B21:D21"/>
    <mergeCell ref="B22:D22"/>
    <mergeCell ref="B23:D23"/>
    <mergeCell ref="B11:D11"/>
    <mergeCell ref="B1:K1"/>
    <mergeCell ref="B2:K2"/>
    <mergeCell ref="A4:K4"/>
    <mergeCell ref="A5:K5"/>
    <mergeCell ref="C8:E8"/>
  </mergeCells>
  <dataValidations disablePrompts="1" count="1">
    <dataValidation type="list" allowBlank="1" showInputMessage="1" showErrorMessage="1" sqref="C8:E8" xr:uid="{423A435B-BF3E-41AC-8FBE-6D6BC1247355}">
      <formula1>$B$45:$B$48</formula1>
    </dataValidation>
  </dataValidations>
  <printOptions horizontalCentered="1"/>
  <pageMargins left="0.25" right="0.25" top="0.75" bottom="0.75" header="0.3" footer="0.3"/>
  <pageSetup scale="97" orientation="portrait" horizontalDpi="4294967293"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FCE7-9E26-456B-8D62-96B3D33AFEE4}">
  <sheetPr>
    <pageSetUpPr fitToPage="1"/>
  </sheetPr>
  <dimension ref="A1:L60"/>
  <sheetViews>
    <sheetView showGridLines="0" zoomScaleNormal="100" workbookViewId="0">
      <selection activeCell="S41" sqref="S41"/>
    </sheetView>
  </sheetViews>
  <sheetFormatPr defaultColWidth="8.85546875" defaultRowHeight="15" x14ac:dyDescent="0.25"/>
  <cols>
    <col min="1" max="1" width="2.42578125" customWidth="1"/>
    <col min="2" max="2" width="13.28515625" style="1" customWidth="1"/>
    <col min="3" max="3" width="13.5703125" style="1" customWidth="1"/>
    <col min="4" max="4" width="12.5703125" style="1" customWidth="1"/>
    <col min="5" max="5" width="2.42578125" style="1" customWidth="1"/>
    <col min="6" max="6" width="10.28515625" style="1" customWidth="1"/>
    <col min="7" max="7" width="2.28515625" style="1" customWidth="1"/>
    <col min="8" max="8" width="12.7109375" style="1" customWidth="1"/>
    <col min="9" max="9" width="2.140625" style="1" customWidth="1"/>
    <col min="10" max="10" width="10" style="34" customWidth="1"/>
    <col min="11" max="11" width="2.7109375" customWidth="1"/>
    <col min="12" max="12" width="10.5703125" customWidth="1"/>
  </cols>
  <sheetData>
    <row r="1" spans="1:9" s="6" customFormat="1" ht="19.5" customHeight="1" x14ac:dyDescent="0.3">
      <c r="B1" s="161" t="s">
        <v>120</v>
      </c>
      <c r="C1" s="161"/>
      <c r="D1" s="161"/>
      <c r="E1" s="161"/>
      <c r="F1" s="161"/>
      <c r="G1" s="161"/>
      <c r="H1" s="161"/>
      <c r="I1" s="161"/>
    </row>
    <row r="2" spans="1:9" s="6" customFormat="1" ht="14.25" customHeight="1" x14ac:dyDescent="0.25">
      <c r="A2" s="9"/>
      <c r="B2" s="162" t="s">
        <v>17</v>
      </c>
      <c r="C2" s="162"/>
      <c r="D2" s="162"/>
      <c r="E2" s="162"/>
      <c r="F2" s="162"/>
      <c r="G2" s="162"/>
      <c r="H2" s="162"/>
      <c r="I2" s="162"/>
    </row>
    <row r="3" spans="1:9" s="6" customFormat="1" ht="20.45" customHeight="1" x14ac:dyDescent="0.25">
      <c r="A3" s="10"/>
      <c r="B3" s="11"/>
      <c r="C3" s="12"/>
      <c r="D3" s="12"/>
      <c r="E3" s="12"/>
      <c r="F3" s="12"/>
      <c r="G3" s="12"/>
      <c r="H3" s="12"/>
      <c r="I3" s="12"/>
    </row>
    <row r="4" spans="1:9" s="6" customFormat="1" ht="27" customHeight="1" x14ac:dyDescent="0.25">
      <c r="A4" s="163" t="s">
        <v>121</v>
      </c>
      <c r="B4" s="163"/>
      <c r="C4" s="163"/>
      <c r="D4" s="163"/>
      <c r="E4" s="163"/>
      <c r="F4" s="163"/>
      <c r="G4" s="163"/>
      <c r="H4" s="163"/>
      <c r="I4" s="163"/>
    </row>
    <row r="5" spans="1:9" s="6" customFormat="1" ht="10.5" customHeight="1" x14ac:dyDescent="0.25">
      <c r="A5" s="106"/>
      <c r="B5" s="106"/>
      <c r="C5" s="106"/>
      <c r="D5" s="106"/>
      <c r="E5" s="106"/>
      <c r="F5" s="106"/>
      <c r="G5" s="106"/>
      <c r="H5" s="106"/>
      <c r="I5" s="106"/>
    </row>
    <row r="6" spans="1:9" s="6" customFormat="1" ht="13.5" customHeight="1" x14ac:dyDescent="0.25">
      <c r="A6" s="106"/>
      <c r="B6" s="106" t="s">
        <v>122</v>
      </c>
      <c r="C6" s="106"/>
      <c r="D6" s="106"/>
      <c r="E6" s="106"/>
      <c r="F6" s="106"/>
      <c r="G6" s="106"/>
      <c r="H6" s="106"/>
      <c r="I6" s="106"/>
    </row>
    <row r="7" spans="1:9" s="6" customFormat="1" ht="13.5" customHeight="1" x14ac:dyDescent="0.25">
      <c r="A7" s="106"/>
      <c r="B7" s="144" t="s">
        <v>123</v>
      </c>
      <c r="C7" s="106"/>
      <c r="D7" s="145">
        <v>0.03</v>
      </c>
      <c r="E7" s="106"/>
      <c r="F7" s="106"/>
      <c r="G7" s="106"/>
      <c r="H7" s="106"/>
      <c r="I7" s="106"/>
    </row>
    <row r="8" spans="1:9" s="6" customFormat="1" ht="13.5" customHeight="1" x14ac:dyDescent="0.25">
      <c r="A8" s="106"/>
      <c r="B8" s="144" t="s">
        <v>124</v>
      </c>
      <c r="C8" s="106"/>
      <c r="D8" s="106"/>
      <c r="E8" s="147"/>
      <c r="F8" s="147"/>
      <c r="G8" s="106"/>
      <c r="H8" s="147"/>
      <c r="I8" s="106"/>
    </row>
    <row r="9" spans="1:9" s="6" customFormat="1" ht="13.5" customHeight="1" x14ac:dyDescent="0.25">
      <c r="A9" s="106"/>
      <c r="B9" s="106"/>
      <c r="C9" s="106"/>
      <c r="D9" s="106"/>
      <c r="E9" s="106"/>
      <c r="F9" s="106"/>
      <c r="G9" s="106"/>
      <c r="H9" s="106"/>
      <c r="I9" s="106"/>
    </row>
    <row r="10" spans="1:9" s="6" customFormat="1" ht="12.75" customHeight="1" x14ac:dyDescent="0.25">
      <c r="A10" s="44"/>
      <c r="B10" s="133" t="s">
        <v>125</v>
      </c>
      <c r="C10" s="44"/>
      <c r="D10" s="44"/>
      <c r="E10" s="44"/>
      <c r="F10" s="44"/>
      <c r="G10" s="44"/>
      <c r="H10" s="44"/>
      <c r="I10" s="44"/>
    </row>
    <row r="11" spans="1:9" s="6" customFormat="1" ht="26.25" customHeight="1" x14ac:dyDescent="0.25">
      <c r="A11" s="44"/>
      <c r="B11" s="44"/>
      <c r="C11" s="140" t="s">
        <v>126</v>
      </c>
      <c r="D11" s="44"/>
      <c r="E11" s="44"/>
      <c r="F11" s="44"/>
      <c r="G11" s="44"/>
      <c r="H11" s="44"/>
      <c r="I11" s="44"/>
    </row>
    <row r="12" spans="1:9" s="6" customFormat="1" ht="12.75" customHeight="1" x14ac:dyDescent="0.25">
      <c r="A12" s="44"/>
      <c r="B12" s="105" t="s">
        <v>21</v>
      </c>
      <c r="C12" s="142">
        <v>1666.2909999999999</v>
      </c>
      <c r="D12" s="44"/>
      <c r="E12" s="44"/>
      <c r="F12" s="44"/>
      <c r="G12" s="44"/>
      <c r="H12" s="44"/>
      <c r="I12" s="44"/>
    </row>
    <row r="13" spans="1:9" s="6" customFormat="1" ht="12.75" customHeight="1" x14ac:dyDescent="0.25">
      <c r="A13" s="44"/>
      <c r="B13" s="105" t="s">
        <v>59</v>
      </c>
      <c r="C13" s="142">
        <v>656</v>
      </c>
      <c r="D13" s="44"/>
      <c r="E13" s="44"/>
      <c r="F13" s="44"/>
      <c r="G13" s="44"/>
      <c r="H13" s="44"/>
      <c r="I13" s="44"/>
    </row>
    <row r="14" spans="1:9" s="6" customFormat="1" ht="12.75" customHeight="1" x14ac:dyDescent="0.25">
      <c r="A14" s="44"/>
      <c r="B14" s="105" t="s">
        <v>60</v>
      </c>
      <c r="C14" s="142">
        <v>1158.5219999999999</v>
      </c>
      <c r="D14" s="44"/>
      <c r="E14" s="44"/>
      <c r="F14" s="44"/>
      <c r="G14" s="44"/>
      <c r="H14" s="44"/>
      <c r="I14" s="44"/>
    </row>
    <row r="15" spans="1:9" s="6" customFormat="1" ht="12.75" customHeight="1" x14ac:dyDescent="0.25">
      <c r="A15" s="44"/>
      <c r="B15" s="105" t="s">
        <v>61</v>
      </c>
      <c r="C15" s="142">
        <v>1088.7879999999998</v>
      </c>
      <c r="D15" s="44"/>
      <c r="E15" s="44"/>
      <c r="F15" s="44"/>
      <c r="G15" s="44"/>
      <c r="H15" s="44"/>
      <c r="I15" s="44"/>
    </row>
    <row r="16" spans="1:9" s="6" customFormat="1" ht="8.25" customHeight="1" x14ac:dyDescent="0.25">
      <c r="A16" s="44"/>
      <c r="B16" s="141" t="s">
        <v>127</v>
      </c>
      <c r="C16" s="44"/>
      <c r="D16" s="44"/>
      <c r="E16" s="44"/>
      <c r="F16" s="44"/>
      <c r="G16" s="44"/>
      <c r="H16" s="44"/>
      <c r="I16" s="44"/>
    </row>
    <row r="17" spans="1:12" s="6" customFormat="1" ht="12.75" customHeight="1" x14ac:dyDescent="0.25">
      <c r="A17" s="44"/>
      <c r="B17" s="139"/>
      <c r="C17" s="139"/>
      <c r="D17" s="44"/>
      <c r="E17" s="44"/>
      <c r="F17" s="44"/>
      <c r="G17" s="44"/>
      <c r="H17" s="44"/>
      <c r="I17" s="44"/>
    </row>
    <row r="18" spans="1:12" s="6" customFormat="1" ht="12.75" customHeight="1" x14ac:dyDescent="0.25">
      <c r="A18" s="44"/>
      <c r="B18" s="133" t="s">
        <v>128</v>
      </c>
      <c r="C18" s="131"/>
      <c r="D18" s="132"/>
      <c r="E18" s="132"/>
      <c r="F18" s="44"/>
      <c r="G18" s="44"/>
      <c r="H18" s="44"/>
      <c r="I18" s="44"/>
    </row>
    <row r="19" spans="1:12" s="6" customFormat="1" ht="26.25" customHeight="1" x14ac:dyDescent="0.25">
      <c r="A19" s="44"/>
      <c r="B19" s="138"/>
      <c r="C19" s="140" t="s">
        <v>129</v>
      </c>
      <c r="D19" s="140" t="s">
        <v>130</v>
      </c>
      <c r="E19" s="140"/>
      <c r="F19" s="140" t="s">
        <v>131</v>
      </c>
      <c r="G19" s="140"/>
      <c r="H19" s="140" t="s">
        <v>132</v>
      </c>
      <c r="I19" s="140"/>
      <c r="J19" s="140" t="s">
        <v>133</v>
      </c>
      <c r="K19" s="140"/>
      <c r="L19" s="140"/>
    </row>
    <row r="20" spans="1:12" s="6" customFormat="1" ht="12.75" customHeight="1" x14ac:dyDescent="0.25">
      <c r="A20" s="44"/>
      <c r="B20" s="105" t="s">
        <v>21</v>
      </c>
      <c r="C20" s="142">
        <v>30.325927500000002</v>
      </c>
      <c r="D20" s="142">
        <f>C53</f>
        <v>869.64102701019135</v>
      </c>
      <c r="E20" s="146" t="s">
        <v>134</v>
      </c>
      <c r="F20" s="142">
        <v>4</v>
      </c>
      <c r="G20" s="146" t="s">
        <v>134</v>
      </c>
      <c r="H20" s="146">
        <f>D57*0.25</f>
        <v>55</v>
      </c>
      <c r="I20" s="146" t="s">
        <v>134</v>
      </c>
      <c r="J20" s="146">
        <v>5</v>
      </c>
      <c r="K20" s="146" t="s">
        <v>30</v>
      </c>
      <c r="L20" s="146">
        <f>SUM(J20,H20,F20,D20)</f>
        <v>933.64102701019135</v>
      </c>
    </row>
    <row r="21" spans="1:12" s="6" customFormat="1" ht="12.75" customHeight="1" x14ac:dyDescent="0.25">
      <c r="A21" s="44"/>
      <c r="B21" s="105" t="s">
        <v>59</v>
      </c>
      <c r="C21" s="142">
        <v>18.526752000000002</v>
      </c>
      <c r="D21" s="142">
        <f>D53</f>
        <v>531.28213923360204</v>
      </c>
      <c r="E21" s="146" t="s">
        <v>134</v>
      </c>
      <c r="F21" s="142">
        <v>4</v>
      </c>
      <c r="G21" s="146" t="s">
        <v>134</v>
      </c>
      <c r="H21" s="146">
        <f t="shared" ref="H21:H23" si="0">D58*0.25</f>
        <v>55</v>
      </c>
      <c r="I21" s="146" t="s">
        <v>134</v>
      </c>
      <c r="J21" s="146">
        <v>5</v>
      </c>
      <c r="K21" s="146" t="s">
        <v>30</v>
      </c>
      <c r="L21" s="146">
        <f t="shared" ref="L21:L23" si="1">SUM(J21,H21,F21,D21)</f>
        <v>595.28213923360204</v>
      </c>
    </row>
    <row r="22" spans="1:12" s="6" customFormat="1" ht="12.75" customHeight="1" x14ac:dyDescent="0.25">
      <c r="A22" s="44"/>
      <c r="B22" s="105" t="s">
        <v>60</v>
      </c>
      <c r="C22" s="142">
        <v>11.690001000000001</v>
      </c>
      <c r="D22" s="142">
        <f>F53</f>
        <v>335.22814678595267</v>
      </c>
      <c r="E22" s="146" t="s">
        <v>134</v>
      </c>
      <c r="F22" s="142">
        <v>4</v>
      </c>
      <c r="G22" s="146" t="s">
        <v>134</v>
      </c>
      <c r="H22" s="146">
        <f t="shared" si="0"/>
        <v>55</v>
      </c>
      <c r="I22" s="146" t="s">
        <v>134</v>
      </c>
      <c r="J22" s="146">
        <v>5</v>
      </c>
      <c r="K22" s="146" t="s">
        <v>30</v>
      </c>
      <c r="L22" s="146">
        <f t="shared" si="1"/>
        <v>399.22814678595267</v>
      </c>
    </row>
    <row r="23" spans="1:12" s="6" customFormat="1" ht="12.75" customHeight="1" x14ac:dyDescent="0.25">
      <c r="A23" s="44"/>
      <c r="B23" s="105" t="s">
        <v>61</v>
      </c>
      <c r="C23" s="142">
        <v>19.966068</v>
      </c>
      <c r="D23" s="142">
        <f>G53</f>
        <v>572.55666395942262</v>
      </c>
      <c r="E23" s="146" t="s">
        <v>134</v>
      </c>
      <c r="F23" s="142">
        <v>4</v>
      </c>
      <c r="G23" s="146" t="s">
        <v>134</v>
      </c>
      <c r="H23" s="146">
        <f t="shared" si="0"/>
        <v>55</v>
      </c>
      <c r="I23" s="146" t="s">
        <v>134</v>
      </c>
      <c r="J23" s="146">
        <v>5</v>
      </c>
      <c r="K23" s="146" t="s">
        <v>30</v>
      </c>
      <c r="L23" s="146">
        <f t="shared" si="1"/>
        <v>636.55666395942262</v>
      </c>
    </row>
    <row r="24" spans="1:12" s="6" customFormat="1" ht="10.5" customHeight="1" x14ac:dyDescent="0.25">
      <c r="A24" s="14"/>
      <c r="B24" s="143" t="s">
        <v>135</v>
      </c>
      <c r="C24" s="15"/>
      <c r="D24" s="14"/>
      <c r="E24" s="14"/>
      <c r="F24" s="14"/>
      <c r="G24" s="14"/>
      <c r="H24" s="29"/>
      <c r="I24" s="30"/>
    </row>
    <row r="25" spans="1:12" s="6" customFormat="1" ht="14.25" customHeight="1" x14ac:dyDescent="0.25">
      <c r="A25" s="14"/>
      <c r="B25" s="143" t="s">
        <v>136</v>
      </c>
      <c r="C25" s="15"/>
      <c r="D25" s="14"/>
      <c r="E25" s="14"/>
      <c r="F25" s="14"/>
      <c r="G25" s="14"/>
      <c r="H25" s="29"/>
      <c r="I25" s="30"/>
    </row>
    <row r="26" spans="1:12" s="6" customFormat="1" ht="14.25" customHeight="1" x14ac:dyDescent="0.25">
      <c r="A26" s="14"/>
      <c r="B26" s="15"/>
      <c r="C26" s="15"/>
      <c r="D26" s="14"/>
      <c r="E26" s="14"/>
      <c r="F26" s="14"/>
      <c r="G26" s="14"/>
      <c r="H26" s="29"/>
      <c r="I26" s="30"/>
    </row>
    <row r="27" spans="1:12" s="5" customFormat="1" ht="11.1" customHeight="1" x14ac:dyDescent="0.25">
      <c r="A27"/>
      <c r="B27" s="3"/>
      <c r="C27" s="3"/>
      <c r="D27" s="3"/>
      <c r="E27" s="3"/>
      <c r="F27" s="3"/>
      <c r="G27" s="3"/>
      <c r="H27" s="3"/>
      <c r="I27" s="3"/>
      <c r="J27" s="33"/>
    </row>
    <row r="28" spans="1:12" s="5" customFormat="1" ht="14.25" customHeight="1" x14ac:dyDescent="0.25">
      <c r="A28" s="17" t="s">
        <v>137</v>
      </c>
      <c r="B28" s="3"/>
      <c r="C28" s="3"/>
      <c r="D28" s="3"/>
      <c r="E28" s="3"/>
      <c r="F28" s="3"/>
      <c r="G28" s="3"/>
      <c r="H28" s="3"/>
      <c r="I28" s="3"/>
      <c r="J28" s="33"/>
    </row>
    <row r="29" spans="1:12" s="5" customFormat="1" ht="11.1" customHeight="1" x14ac:dyDescent="0.25">
      <c r="A29"/>
      <c r="B29" s="3"/>
      <c r="C29" s="3"/>
      <c r="D29" s="3"/>
      <c r="E29" s="3"/>
      <c r="F29" s="3"/>
      <c r="G29" s="3"/>
      <c r="H29" s="3"/>
      <c r="I29" s="3"/>
      <c r="J29" s="33"/>
    </row>
    <row r="30" spans="1:12" s="5" customFormat="1" ht="11.1" customHeight="1" x14ac:dyDescent="0.25">
      <c r="A30"/>
      <c r="B30" s="3"/>
      <c r="C30" s="4" t="s">
        <v>138</v>
      </c>
      <c r="D30" s="4" t="s">
        <v>139</v>
      </c>
      <c r="E30" s="4"/>
      <c r="F30" s="4" t="s">
        <v>140</v>
      </c>
      <c r="G30" s="4" t="s">
        <v>141</v>
      </c>
      <c r="H30" s="3"/>
      <c r="I30" s="3"/>
      <c r="J30" s="33"/>
    </row>
    <row r="31" spans="1:12" s="5" customFormat="1" ht="10.5" customHeight="1" x14ac:dyDescent="0.25">
      <c r="B31" s="4" t="s">
        <v>142</v>
      </c>
      <c r="C31" s="4" t="s">
        <v>143</v>
      </c>
      <c r="D31" s="4" t="s">
        <v>143</v>
      </c>
      <c r="E31" s="4"/>
      <c r="F31" s="4" t="s">
        <v>143</v>
      </c>
      <c r="G31" s="4" t="s">
        <v>143</v>
      </c>
      <c r="H31" s="3"/>
      <c r="I31" s="3"/>
      <c r="J31" s="33"/>
    </row>
    <row r="32" spans="1:12" s="5" customFormat="1" ht="9.9499999999999993" customHeight="1" x14ac:dyDescent="0.25">
      <c r="A32" s="137">
        <v>1</v>
      </c>
      <c r="B32" s="3">
        <v>2024</v>
      </c>
      <c r="C32" s="134">
        <f>C20</f>
        <v>30.325927500000002</v>
      </c>
      <c r="D32" s="134">
        <f>C21</f>
        <v>18.526752000000002</v>
      </c>
      <c r="E32" s="134"/>
      <c r="F32" s="134">
        <f>C22</f>
        <v>11.690001000000001</v>
      </c>
      <c r="G32" s="134">
        <f>C23</f>
        <v>19.966068</v>
      </c>
      <c r="H32" s="3"/>
      <c r="I32" s="3"/>
      <c r="J32" s="33"/>
    </row>
    <row r="33" spans="1:10" s="5" customFormat="1" ht="9.9499999999999993" customHeight="1" x14ac:dyDescent="0.25">
      <c r="A33" s="137">
        <v>2</v>
      </c>
      <c r="B33" s="3">
        <v>2025</v>
      </c>
      <c r="C33" s="134">
        <f t="shared" ref="C33:C52" si="2">(C32*$D$7)+C32</f>
        <v>31.235705325000001</v>
      </c>
      <c r="D33" s="134">
        <f t="shared" ref="D33:D52" si="3">(D32*$D$7)+D32</f>
        <v>19.082554560000002</v>
      </c>
      <c r="E33" s="134"/>
      <c r="F33" s="134">
        <f t="shared" ref="F33:F48" si="4">(F32*$D$7)+F32</f>
        <v>12.040701030000001</v>
      </c>
      <c r="G33" s="134">
        <f t="shared" ref="G33:G52" si="5">(G32*$D$7)+G32</f>
        <v>20.565050039999999</v>
      </c>
      <c r="H33" s="3"/>
      <c r="I33" s="3"/>
      <c r="J33" s="33"/>
    </row>
    <row r="34" spans="1:10" s="5" customFormat="1" ht="9.9499999999999993" customHeight="1" x14ac:dyDescent="0.25">
      <c r="A34" s="137">
        <v>3</v>
      </c>
      <c r="B34" s="3">
        <v>2026</v>
      </c>
      <c r="C34" s="134">
        <f t="shared" si="2"/>
        <v>32.172776484750003</v>
      </c>
      <c r="D34" s="134">
        <f t="shared" si="3"/>
        <v>19.655031196800003</v>
      </c>
      <c r="E34" s="134"/>
      <c r="F34" s="134">
        <f t="shared" si="4"/>
        <v>12.4019220609</v>
      </c>
      <c r="G34" s="134">
        <f t="shared" si="5"/>
        <v>21.182001541199998</v>
      </c>
      <c r="H34" s="3"/>
      <c r="I34" s="3"/>
      <c r="J34" s="33"/>
    </row>
    <row r="35" spans="1:10" s="5" customFormat="1" ht="9.9499999999999993" customHeight="1" x14ac:dyDescent="0.25">
      <c r="A35" s="137">
        <v>4</v>
      </c>
      <c r="B35" s="3">
        <v>2027</v>
      </c>
      <c r="C35" s="134">
        <f t="shared" si="2"/>
        <v>33.137959779292501</v>
      </c>
      <c r="D35" s="134">
        <f t="shared" si="3"/>
        <v>20.244682132704003</v>
      </c>
      <c r="E35" s="134"/>
      <c r="F35" s="134">
        <f t="shared" si="4"/>
        <v>12.773979722727001</v>
      </c>
      <c r="G35" s="134">
        <f t="shared" si="5"/>
        <v>21.817461587435997</v>
      </c>
      <c r="H35" s="3"/>
      <c r="I35" s="3"/>
      <c r="J35" s="33"/>
    </row>
    <row r="36" spans="1:10" s="5" customFormat="1" ht="9.9499999999999993" customHeight="1" x14ac:dyDescent="0.25">
      <c r="A36" s="137">
        <v>5</v>
      </c>
      <c r="B36" s="3">
        <v>2028</v>
      </c>
      <c r="C36" s="134">
        <f t="shared" si="2"/>
        <v>34.132098572671275</v>
      </c>
      <c r="D36" s="134">
        <f t="shared" si="3"/>
        <v>20.852022596685124</v>
      </c>
      <c r="E36" s="134"/>
      <c r="F36" s="134">
        <f t="shared" si="4"/>
        <v>13.15719911440881</v>
      </c>
      <c r="G36" s="134">
        <f t="shared" si="5"/>
        <v>22.471985435059075</v>
      </c>
      <c r="H36" s="3"/>
      <c r="I36" s="3"/>
      <c r="J36" s="33"/>
    </row>
    <row r="37" spans="1:10" s="5" customFormat="1" ht="9.9499999999999993" customHeight="1" x14ac:dyDescent="0.25">
      <c r="A37" s="137">
        <v>6</v>
      </c>
      <c r="B37" s="3">
        <v>2029</v>
      </c>
      <c r="C37" s="134">
        <f t="shared" si="2"/>
        <v>35.156061529851414</v>
      </c>
      <c r="D37" s="134">
        <f t="shared" si="3"/>
        <v>21.47758327458568</v>
      </c>
      <c r="E37" s="134"/>
      <c r="F37" s="134">
        <f t="shared" si="4"/>
        <v>13.551915087841074</v>
      </c>
      <c r="G37" s="134">
        <f t="shared" si="5"/>
        <v>23.146144998110849</v>
      </c>
      <c r="H37" s="3"/>
      <c r="I37" s="3"/>
      <c r="J37" s="33"/>
    </row>
    <row r="38" spans="1:10" s="5" customFormat="1" ht="9.9499999999999993" customHeight="1" x14ac:dyDescent="0.25">
      <c r="A38" s="137">
        <v>7</v>
      </c>
      <c r="B38" s="3">
        <v>2030</v>
      </c>
      <c r="C38" s="134">
        <f t="shared" si="2"/>
        <v>36.210743375746958</v>
      </c>
      <c r="D38" s="134">
        <f t="shared" si="3"/>
        <v>22.121910772823249</v>
      </c>
      <c r="E38" s="134"/>
      <c r="F38" s="134">
        <f t="shared" si="4"/>
        <v>13.958472540476306</v>
      </c>
      <c r="G38" s="134">
        <f t="shared" si="5"/>
        <v>23.840529348054176</v>
      </c>
      <c r="H38" s="3"/>
      <c r="I38" s="3"/>
      <c r="J38" s="33"/>
    </row>
    <row r="39" spans="1:10" s="5" customFormat="1" ht="9.9499999999999993" customHeight="1" x14ac:dyDescent="0.25">
      <c r="A39" s="137">
        <v>8</v>
      </c>
      <c r="B39" s="3">
        <v>2031</v>
      </c>
      <c r="C39" s="134">
        <f t="shared" si="2"/>
        <v>37.297065677019368</v>
      </c>
      <c r="D39" s="134">
        <f t="shared" si="3"/>
        <v>22.785568096007946</v>
      </c>
      <c r="E39" s="134"/>
      <c r="F39" s="134">
        <f t="shared" si="4"/>
        <v>14.377226716690595</v>
      </c>
      <c r="G39" s="134">
        <f t="shared" si="5"/>
        <v>24.555745228495802</v>
      </c>
      <c r="H39" s="1"/>
      <c r="I39" s="1"/>
      <c r="J39" s="33"/>
    </row>
    <row r="40" spans="1:10" s="5" customFormat="1" ht="9.9499999999999993" customHeight="1" x14ac:dyDescent="0.25">
      <c r="A40" s="137">
        <v>9</v>
      </c>
      <c r="B40" s="3">
        <v>2032</v>
      </c>
      <c r="C40" s="134">
        <f t="shared" si="2"/>
        <v>38.415977647329953</v>
      </c>
      <c r="D40" s="134">
        <f t="shared" si="3"/>
        <v>23.469135138888184</v>
      </c>
      <c r="E40" s="134"/>
      <c r="F40" s="134">
        <f t="shared" si="4"/>
        <v>14.808543518191312</v>
      </c>
      <c r="G40" s="134">
        <f t="shared" si="5"/>
        <v>25.292417585350677</v>
      </c>
      <c r="H40" s="1"/>
      <c r="I40" s="1"/>
      <c r="J40" s="33"/>
    </row>
    <row r="41" spans="1:10" s="5" customFormat="1" ht="9.9499999999999993" customHeight="1" x14ac:dyDescent="0.25">
      <c r="A41" s="137">
        <v>10</v>
      </c>
      <c r="B41" s="3">
        <v>2033</v>
      </c>
      <c r="C41" s="134">
        <f t="shared" si="2"/>
        <v>39.56845697674985</v>
      </c>
      <c r="D41" s="134">
        <f t="shared" si="3"/>
        <v>24.173209193054831</v>
      </c>
      <c r="E41" s="134"/>
      <c r="F41" s="134">
        <f t="shared" si="4"/>
        <v>15.252799823737051</v>
      </c>
      <c r="G41" s="134">
        <f t="shared" si="5"/>
        <v>26.051190112911197</v>
      </c>
      <c r="H41" s="1"/>
      <c r="I41" s="1"/>
      <c r="J41" s="33"/>
    </row>
    <row r="42" spans="1:10" s="5" customFormat="1" ht="9.9499999999999993" customHeight="1" x14ac:dyDescent="0.25">
      <c r="A42" s="137">
        <v>11</v>
      </c>
      <c r="B42" s="3">
        <v>2034</v>
      </c>
      <c r="C42" s="134">
        <f t="shared" si="2"/>
        <v>40.755510686052347</v>
      </c>
      <c r="D42" s="134">
        <f t="shared" si="3"/>
        <v>24.898405468846477</v>
      </c>
      <c r="E42" s="134"/>
      <c r="F42" s="134">
        <f t="shared" si="4"/>
        <v>15.710383818449163</v>
      </c>
      <c r="G42" s="134">
        <f t="shared" si="5"/>
        <v>26.832725816298534</v>
      </c>
      <c r="H42" s="1"/>
      <c r="I42" s="1"/>
      <c r="J42" s="33"/>
    </row>
    <row r="43" spans="1:10" s="5" customFormat="1" ht="9.9499999999999993" customHeight="1" x14ac:dyDescent="0.25">
      <c r="A43" s="137">
        <v>12</v>
      </c>
      <c r="B43" s="3">
        <v>2035</v>
      </c>
      <c r="C43" s="134">
        <f t="shared" si="2"/>
        <v>41.978176006633916</v>
      </c>
      <c r="D43" s="134">
        <f t="shared" si="3"/>
        <v>25.645357632911871</v>
      </c>
      <c r="E43" s="134"/>
      <c r="F43" s="134">
        <f t="shared" si="4"/>
        <v>16.181695333002637</v>
      </c>
      <c r="G43" s="134">
        <f t="shared" si="5"/>
        <v>27.637707590787489</v>
      </c>
      <c r="H43" s="1"/>
      <c r="I43" s="1"/>
      <c r="J43" s="33"/>
    </row>
    <row r="44" spans="1:10" s="5" customFormat="1" ht="9.9499999999999993" customHeight="1" x14ac:dyDescent="0.25">
      <c r="A44" s="137">
        <v>13</v>
      </c>
      <c r="B44" s="3">
        <v>2036</v>
      </c>
      <c r="C44" s="134">
        <f t="shared" si="2"/>
        <v>43.23752128683293</v>
      </c>
      <c r="D44" s="134">
        <f t="shared" si="3"/>
        <v>26.414718361899226</v>
      </c>
      <c r="E44" s="134"/>
      <c r="F44" s="134">
        <f t="shared" si="4"/>
        <v>16.667146192992714</v>
      </c>
      <c r="G44" s="134">
        <f t="shared" si="5"/>
        <v>28.466838818511114</v>
      </c>
      <c r="H44" s="1"/>
      <c r="I44" s="1"/>
      <c r="J44" s="33"/>
    </row>
    <row r="45" spans="1:10" ht="9.9499999999999993" customHeight="1" x14ac:dyDescent="0.25">
      <c r="A45" s="137">
        <v>14</v>
      </c>
      <c r="B45" s="3">
        <v>2037</v>
      </c>
      <c r="C45" s="134">
        <f t="shared" si="2"/>
        <v>44.534646925437919</v>
      </c>
      <c r="D45" s="134">
        <f t="shared" si="3"/>
        <v>27.207159912756204</v>
      </c>
      <c r="E45" s="134"/>
      <c r="F45" s="134">
        <f t="shared" si="4"/>
        <v>17.167160578782497</v>
      </c>
      <c r="G45" s="134">
        <f t="shared" si="5"/>
        <v>29.320843983066446</v>
      </c>
    </row>
    <row r="46" spans="1:10" ht="9.9499999999999993" customHeight="1" x14ac:dyDescent="0.25">
      <c r="A46" s="137">
        <v>15</v>
      </c>
      <c r="B46" s="3">
        <v>2038</v>
      </c>
      <c r="C46" s="134">
        <f t="shared" si="2"/>
        <v>45.870686333201057</v>
      </c>
      <c r="D46" s="134">
        <f t="shared" si="3"/>
        <v>28.023374710138889</v>
      </c>
      <c r="E46" s="134"/>
      <c r="F46" s="134">
        <f t="shared" si="4"/>
        <v>17.682175396145972</v>
      </c>
      <c r="G46" s="134">
        <f t="shared" si="5"/>
        <v>30.200469302558439</v>
      </c>
    </row>
    <row r="47" spans="1:10" ht="9.9499999999999993" customHeight="1" x14ac:dyDescent="0.25">
      <c r="A47" s="137">
        <v>16</v>
      </c>
      <c r="B47" s="3">
        <v>2039</v>
      </c>
      <c r="C47" s="134">
        <f t="shared" si="2"/>
        <v>47.246806923197092</v>
      </c>
      <c r="D47" s="134">
        <f t="shared" si="3"/>
        <v>28.864075951443056</v>
      </c>
      <c r="E47" s="134"/>
      <c r="F47" s="134">
        <f t="shared" si="4"/>
        <v>18.212640658030352</v>
      </c>
      <c r="G47" s="134">
        <f t="shared" si="5"/>
        <v>31.106483381635194</v>
      </c>
    </row>
    <row r="48" spans="1:10" ht="9.9499999999999993" customHeight="1" x14ac:dyDescent="0.25">
      <c r="A48" s="137">
        <v>17</v>
      </c>
      <c r="B48" s="3">
        <v>2040</v>
      </c>
      <c r="C48" s="134">
        <f t="shared" si="2"/>
        <v>48.664211130893001</v>
      </c>
      <c r="D48" s="134">
        <f t="shared" si="3"/>
        <v>29.729998229986347</v>
      </c>
      <c r="E48" s="134"/>
      <c r="F48" s="134">
        <f t="shared" si="4"/>
        <v>18.759019877771262</v>
      </c>
      <c r="G48" s="134">
        <f t="shared" si="5"/>
        <v>32.039677883084252</v>
      </c>
    </row>
    <row r="49" spans="1:7" ht="9.9499999999999993" customHeight="1" x14ac:dyDescent="0.25">
      <c r="A49" s="137">
        <v>18</v>
      </c>
      <c r="B49" s="3">
        <v>2041</v>
      </c>
      <c r="C49" s="134">
        <f t="shared" si="2"/>
        <v>50.124137464819789</v>
      </c>
      <c r="D49" s="134">
        <f t="shared" si="3"/>
        <v>30.621898176885939</v>
      </c>
      <c r="E49" s="134"/>
      <c r="F49" s="134">
        <f t="shared" ref="F49:F52" si="6">(F48*$D$7)+F48</f>
        <v>19.3217904741044</v>
      </c>
      <c r="G49" s="134">
        <f t="shared" si="5"/>
        <v>33.00086821957678</v>
      </c>
    </row>
    <row r="50" spans="1:7" ht="9.9499999999999993" customHeight="1" x14ac:dyDescent="0.25">
      <c r="A50" s="137">
        <v>19</v>
      </c>
      <c r="B50" s="3">
        <v>2042</v>
      </c>
      <c r="C50" s="134">
        <f t="shared" si="2"/>
        <v>51.627861588764382</v>
      </c>
      <c r="D50" s="134">
        <f t="shared" si="3"/>
        <v>31.540555122192515</v>
      </c>
      <c r="E50" s="134"/>
      <c r="F50" s="134">
        <f t="shared" si="6"/>
        <v>19.901444188327531</v>
      </c>
      <c r="G50" s="134">
        <f t="shared" si="5"/>
        <v>33.990894266164084</v>
      </c>
    </row>
    <row r="51" spans="1:7" ht="9.9499999999999993" customHeight="1" x14ac:dyDescent="0.25">
      <c r="A51" s="137">
        <v>20</v>
      </c>
      <c r="B51" s="3">
        <v>2043</v>
      </c>
      <c r="C51" s="134">
        <f t="shared" si="2"/>
        <v>53.176697436427311</v>
      </c>
      <c r="D51" s="134">
        <f t="shared" si="3"/>
        <v>32.486771775858287</v>
      </c>
      <c r="E51" s="134"/>
      <c r="F51" s="134">
        <f t="shared" si="6"/>
        <v>20.498487513977356</v>
      </c>
      <c r="G51" s="134">
        <f t="shared" si="5"/>
        <v>35.010621094149009</v>
      </c>
    </row>
    <row r="52" spans="1:7" ht="10.5" customHeight="1" x14ac:dyDescent="0.25">
      <c r="A52" s="137">
        <v>21</v>
      </c>
      <c r="B52" s="3">
        <v>2044</v>
      </c>
      <c r="C52" s="134">
        <f t="shared" si="2"/>
        <v>54.771998359520133</v>
      </c>
      <c r="D52" s="134">
        <f t="shared" si="3"/>
        <v>33.461374929134038</v>
      </c>
      <c r="E52" s="134"/>
      <c r="F52" s="134">
        <f t="shared" si="6"/>
        <v>21.113442139396675</v>
      </c>
      <c r="G52" s="134">
        <f t="shared" si="5"/>
        <v>36.06093972697348</v>
      </c>
    </row>
    <row r="53" spans="1:7" ht="10.5" customHeight="1" x14ac:dyDescent="0.25">
      <c r="B53" s="136" t="s">
        <v>144</v>
      </c>
      <c r="C53" s="135">
        <f>SUM(C32:C52)</f>
        <v>869.64102701019135</v>
      </c>
      <c r="D53" s="135">
        <f>SUM(D32:D52)</f>
        <v>531.28213923360204</v>
      </c>
      <c r="E53" s="135"/>
      <c r="F53" s="135">
        <f t="shared" ref="F53" si="7">SUM(F32:F52)</f>
        <v>335.22814678595267</v>
      </c>
      <c r="G53" s="135">
        <f t="shared" ref="G53" si="8">SUM(G32:G52)</f>
        <v>572.55666395942262</v>
      </c>
    </row>
    <row r="56" spans="1:7" x14ac:dyDescent="0.25">
      <c r="B56" s="107" t="s">
        <v>145</v>
      </c>
      <c r="C56" s="3"/>
      <c r="D56" s="4"/>
      <c r="E56" s="3"/>
    </row>
    <row r="57" spans="1:7" x14ac:dyDescent="0.25">
      <c r="B57" s="160" t="s">
        <v>97</v>
      </c>
      <c r="C57" s="160"/>
      <c r="D57" s="182">
        <v>220</v>
      </c>
      <c r="E57" s="183"/>
    </row>
    <row r="58" spans="1:7" x14ac:dyDescent="0.25">
      <c r="B58" s="125" t="s">
        <v>98</v>
      </c>
      <c r="C58" s="124"/>
      <c r="D58" s="182">
        <v>220</v>
      </c>
      <c r="E58" s="183"/>
    </row>
    <row r="59" spans="1:7" x14ac:dyDescent="0.25">
      <c r="B59" s="160" t="s">
        <v>99</v>
      </c>
      <c r="C59" s="160"/>
      <c r="D59" s="182">
        <v>220</v>
      </c>
      <c r="E59" s="183"/>
    </row>
    <row r="60" spans="1:7" x14ac:dyDescent="0.25">
      <c r="B60" s="160" t="s">
        <v>72</v>
      </c>
      <c r="C60" s="160"/>
      <c r="D60" s="182">
        <v>220</v>
      </c>
      <c r="E60" s="183"/>
    </row>
  </sheetData>
  <mergeCells count="10">
    <mergeCell ref="B57:C57"/>
    <mergeCell ref="D57:E57"/>
    <mergeCell ref="B1:I1"/>
    <mergeCell ref="B2:I2"/>
    <mergeCell ref="A4:I4"/>
    <mergeCell ref="B59:C59"/>
    <mergeCell ref="D59:E59"/>
    <mergeCell ref="B60:C60"/>
    <mergeCell ref="D60:E60"/>
    <mergeCell ref="D58:E58"/>
  </mergeCells>
  <phoneticPr fontId="3" type="noConversion"/>
  <printOptions horizontalCentered="1"/>
  <pageMargins left="0.25" right="0.25" top="0.75" bottom="0.75" header="0.3" footer="0.3"/>
  <pageSetup scale="97" orientation="portrait" horizontalDpi="4294967293"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0537210C16F049B5ABFDE815AE602D" ma:contentTypeVersion="20" ma:contentTypeDescription="Create a new document." ma:contentTypeScope="" ma:versionID="d63996ef5db2782795eb86c9aaa52888">
  <xsd:schema xmlns:xsd="http://www.w3.org/2001/XMLSchema" xmlns:xs="http://www.w3.org/2001/XMLSchema" xmlns:p="http://schemas.microsoft.com/office/2006/metadata/properties" xmlns:ns2="61abb2d1-028d-446e-afe2-d94cc962403f" xmlns:ns3="c33cc4ef-d56c-478f-85e4-6962296c13c7" targetNamespace="http://schemas.microsoft.com/office/2006/metadata/properties" ma:root="true" ma:fieldsID="a95a0cb36082ddc5a4b241172eab269f" ns2:_="" ns3:_="">
    <xsd:import namespace="61abb2d1-028d-446e-afe2-d94cc962403f"/>
    <xsd:import namespace="c33cc4ef-d56c-478f-85e4-6962296c13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Status" minOccurs="0"/>
                <xsd:element ref="ns3:Notes" minOccurs="0"/>
                <xsd:element ref="ns3:Thumbnai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abb2d1-028d-446e-afe2-d94cc96240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c20d7d2-f0b6-472c-9db1-b2c36b429874}" ma:internalName="TaxCatchAll" ma:showField="CatchAllData" ma:web="61abb2d1-028d-446e-afe2-d94cc96240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3cc4ef-d56c-478f-85e4-6962296c13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f96ae9-7a52-4024-bbab-4a43f2f7249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Status" ma:index="21" nillable="true" ma:displayName="Status" ma:format="RadioButtons" ma:internalName="Status">
      <xsd:simpleType>
        <xsd:restriction base="dms:Choice">
          <xsd:enumeration value="Active"/>
          <xsd:enumeration value="Inactive"/>
          <xsd:enumeration value="Suspended"/>
          <xsd:enumeration value="Bankruptcy"/>
          <xsd:enumeration value="Archive"/>
          <xsd:enumeration value="Terminated"/>
        </xsd:restriction>
      </xsd:simpleType>
    </xsd:element>
    <xsd:element name="Notes" ma:index="22" nillable="true" ma:displayName="Notes" ma:format="Dropdown" ma:internalName="Notes">
      <xsd:simpleType>
        <xsd:restriction base="dms:Text">
          <xsd:maxLength value="50"/>
        </xsd:restriction>
      </xsd:simpleType>
    </xsd:element>
    <xsd:element name="Thumbnail" ma:index="23" nillable="true" ma:displayName="Thumbnail" ma:format="Thumbnail" ma:internalName="Thumbnail">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i U k / V A 4 L b N C k A A A A 9 g A A A B I A H A B D b 2 5 m a W c v U G F j a 2 F n Z S 5 4 b W w g o h g A K K A U A A A A A A A A A A A A A A A A A A A A A A A A A A A A h Y 9 B D o I w F E S v Q r q n L W i M I Z + y c C u J C d G 4 b W q F R v g Y W i x 3 c + G R v I I Y R d 2 5 n J k 3 y c z 9 e o N s a O r g o j t r W k x J R D k J N K r 2 Y L B M S e + O 4 Z J k A j Z S n W S p g x F G m w z W p K R y 7 p w w 5 r 2 n f k b b r m Q x 5 x H b 5 + t C V b q R o U H r J C p N P q 3 D / x Y R s H u N E T G N O K e L + b g J 2 G R C b v A L x G P 2 T H 9 M W P W 1 6 z s t N I b b A t g k g b 0 / i A d Q S w M E F A A C A A g A i U 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l J P 1 Q o i k e 4 D g A A A B E A A A A T A B w A R m 9 y b X V s Y X M v U 2 V j d G l v b j E u b S C i G A A o o B Q A A A A A A A A A A A A A A A A A A A A A A A A A A A A r T k 0 u y c z P U w i G 0 I b W A F B L A Q I t A B Q A A g A I A I l J P 1 Q O C 2 z Q p A A A A P Y A A A A S A A A A A A A A A A A A A A A A A A A A A A B D b 2 5 m a W c v U G F j a 2 F n Z S 5 4 b W x Q S w E C L Q A U A A I A C A C J S T 9 U D 8 r p q 6 Q A A A D p A A A A E w A A A A A A A A A A A A A A A A D w A A A A W 0 N v b n R l b n R f V H l w Z X N d L n h t b F B L A Q I t A B Q A A g A I A I l J P 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C q L E x 2 R Y 8 R J M W R / K B f g P Z A A A A A A I A A A A A A B B m A A A A A Q A A I A A A A K l p m m P Q Y K 3 B 3 T T + y F X v f I G D J R r X c X s E H I f O 6 p o R 9 J k V A A A A A A 6 A A A A A A g A A I A A A A F c 6 e G x n h M S D B p S 3 3 F 8 x 0 1 3 n 5 8 7 Q O G a I R Z / + 3 / k 6 K x 1 f U A A A A B n d t l x m w I U n P Z x x W 7 D d 3 X G V c o 2 R F z n a 3 F N X n 0 y O F Y W r 1 J f F f 7 r m H i B 4 U w a K p n q / p w p K / 2 + d Q G d z l n f Q d i W A U 2 u D h O m + 0 C a q h R A q J y Y H I n 2 N Q A A A A H n 6 y R C L u I b 0 x B + U / i R C n R k C K R 9 N w 5 G V T V Q x 8 e 9 Q L e e 9 + o y I b o j W Q A C I B D D Z 0 6 t L X z r H k W X 9 H 1 V 0 g m e Q / W D 8 x t 8 = < / D a t a M a s h u p > 
</file>

<file path=customXml/item3.xml><?xml version="1.0" encoding="utf-8"?>
<p:properties xmlns:p="http://schemas.microsoft.com/office/2006/metadata/properties" xmlns:xsi="http://www.w3.org/2001/XMLSchema-instance" xmlns:pc="http://schemas.microsoft.com/office/infopath/2007/PartnerControls">
  <documentManagement>
    <Status xmlns="c33cc4ef-d56c-478f-85e4-6962296c13c7" xsi:nil="true"/>
    <TaxCatchAll xmlns="61abb2d1-028d-446e-afe2-d94cc962403f" xsi:nil="true"/>
    <Notes xmlns="c33cc4ef-d56c-478f-85e4-6962296c13c7">Password: WAFWA. Posted Publically</Notes>
    <lcf76f155ced4ddcb4097134ff3c332f xmlns="c33cc4ef-d56c-478f-85e4-6962296c13c7">
      <Terms xmlns="http://schemas.microsoft.com/office/infopath/2007/PartnerControls"/>
    </lcf76f155ced4ddcb4097134ff3c332f>
    <Thumbnail xmlns="c33cc4ef-d56c-478f-85e4-6962296c13c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A55870-1237-4F9F-9D45-1F50CBA70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abb2d1-028d-446e-afe2-d94cc962403f"/>
    <ds:schemaRef ds:uri="c33cc4ef-d56c-478f-85e4-6962296c1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92D2E-7E69-4620-AFB3-AAF7D8821E33}">
  <ds:schemaRefs>
    <ds:schemaRef ds:uri="http://schemas.microsoft.com/DataMashup"/>
  </ds:schemaRefs>
</ds:datastoreItem>
</file>

<file path=customXml/itemProps3.xml><?xml version="1.0" encoding="utf-8"?>
<ds:datastoreItem xmlns:ds="http://schemas.openxmlformats.org/officeDocument/2006/customXml" ds:itemID="{4DE0E180-2C6F-4E3F-8562-B11558E3CF2B}">
  <ds:schemaRefs>
    <ds:schemaRef ds:uri="http://schemas.microsoft.com/office/2006/metadata/properties"/>
    <ds:schemaRef ds:uri="http://schemas.microsoft.com/office/infopath/2007/PartnerControls"/>
    <ds:schemaRef ds:uri="c33cc4ef-d56c-478f-85e4-6962296c13c7"/>
    <ds:schemaRef ds:uri="61abb2d1-028d-446e-afe2-d94cc962403f"/>
  </ds:schemaRefs>
</ds:datastoreItem>
</file>

<file path=customXml/itemProps4.xml><?xml version="1.0" encoding="utf-8"?>
<ds:datastoreItem xmlns:ds="http://schemas.openxmlformats.org/officeDocument/2006/customXml" ds:itemID="{2D90FE6F-179B-4777-B9A3-8DC77F508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HEG Estimate Tool</vt:lpstr>
      <vt:lpstr>2023 Mitigation Fee</vt:lpstr>
      <vt:lpstr>2025 Mitigation Fee</vt:lpstr>
      <vt:lpstr>CCAA Approved Calculation</vt:lpstr>
      <vt:lpstr>2025 Conservation Payment</vt:lpstr>
      <vt:lpstr>2025 Remediation Fee</vt:lpstr>
      <vt:lpstr>Cost Analysis</vt:lpstr>
      <vt:lpstr>'HEG Estimate Tool'!Print_Area</vt:lpstr>
    </vt:vector>
  </TitlesOfParts>
  <Manager/>
  <Company>Western Association of Fish and Wildlife Agencies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Chanda Pettie</dc:creator>
  <cp:keywords/>
  <dc:description/>
  <cp:lastModifiedBy>Chanda Pettie</cp:lastModifiedBy>
  <cp:revision/>
  <cp:lastPrinted>2025-07-15T14:03:35Z</cp:lastPrinted>
  <dcterms:created xsi:type="dcterms:W3CDTF">2020-04-07T17:52:34Z</dcterms:created>
  <dcterms:modified xsi:type="dcterms:W3CDTF">2025-09-08T15:17:49Z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0x010100FE0537210C16F049B5ABFDE815AE602D</vt:lpwstr>
  </property>
  <property fmtid="{D5CDD505-2E9C-101B-9397-08002B2CF9AE}" pid="3" name="MediaServiceImageTags">
    <vt:lpwstr/>
  </property>
</Properties>
</file>