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66925"/>
  <mc:AlternateContent xmlns:mc="http://schemas.openxmlformats.org/markup-compatibility/2006">
    <mc:Choice Requires="x15">
      <x15ac:absPath xmlns:x15ac="http://schemas.microsoft.com/office/spreadsheetml/2010/11/ac" url="C:\Users\chand\Downloads\"/>
    </mc:Choice>
  </mc:AlternateContent>
  <xr:revisionPtr revIDLastSave="0" documentId="13_ncr:1_{6F0FBC05-809B-4BBC-B8C7-F4598C70240D}" xr6:coauthVersionLast="47" xr6:coauthVersionMax="47" xr10:uidLastSave="{00000000-0000-0000-0000-000000000000}"/>
  <bookViews>
    <workbookView xWindow="-120" yWindow="-120" windowWidth="29040" windowHeight="15720" firstSheet="1" activeTab="1" xr2:uid="{72A5C6B0-9D2F-4661-9FA9-12F0FFA8E98F}"/>
  </bookViews>
  <sheets>
    <sheet name="2023 Mitigation Fee" sheetId="17" state="hidden" r:id="rId1"/>
    <sheet name="2026 Mitigation Fee" sheetId="19" r:id="rId2"/>
    <sheet name="2026 Conservation Payment" sheetId="23" r:id="rId3"/>
    <sheet name="2026 Remediation Fee" sheetId="21" r:id="rId4"/>
    <sheet name="HEG Estimate Tool" sheetId="20" r:id="rId5"/>
  </sheets>
  <definedNames>
    <definedName name="CHAT_Score">#REF!</definedName>
    <definedName name="Ecoregion" localSheetId="0">'2023 Mitigation Fee'!#REF!</definedName>
    <definedName name="Ecoregion" localSheetId="2">'2026 Conservation Payment'!#REF!</definedName>
    <definedName name="Ecoregion" localSheetId="1">'2026 Mitigation Fee'!#REF!</definedName>
    <definedName name="Ecoregion" localSheetId="3">'2026 Remediation Fee'!#REF!</definedName>
    <definedName name="Ecoregion">#REF!</definedName>
    <definedName name="HEG_Score">#REF!</definedName>
    <definedName name="ManagementPlanType">#REF!</definedName>
    <definedName name="_xlnm.Print_Area" localSheetId="4">'HEG Estimate Tool'!$B$1:$P$49</definedName>
    <definedName name="Treatme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23" l="1"/>
  <c r="E16" i="23"/>
  <c r="I21" i="23"/>
  <c r="I22" i="23"/>
  <c r="I23" i="23"/>
  <c r="I20" i="23"/>
  <c r="G20" i="23"/>
  <c r="E21" i="23"/>
  <c r="E22" i="23"/>
  <c r="E23" i="23"/>
  <c r="G23" i="23"/>
  <c r="G22" i="23"/>
  <c r="G21" i="23"/>
  <c r="K15" i="23"/>
  <c r="C23" i="23" s="1"/>
  <c r="K14" i="23"/>
  <c r="C22" i="23" s="1"/>
  <c r="K13" i="23"/>
  <c r="C21" i="23" s="1"/>
  <c r="K12" i="23"/>
  <c r="C20" i="23" s="1"/>
  <c r="K20" i="23" l="1"/>
  <c r="K23" i="23"/>
  <c r="K21" i="23"/>
  <c r="K22" i="23"/>
  <c r="K16" i="23"/>
  <c r="K24" i="23" l="1"/>
  <c r="K23" i="21"/>
  <c r="K22" i="21"/>
  <c r="K21" i="21"/>
  <c r="K20" i="21"/>
  <c r="G31" i="21"/>
  <c r="G30" i="21"/>
  <c r="G29" i="21"/>
  <c r="I29" i="21" s="1"/>
  <c r="G28" i="21"/>
  <c r="K15" i="21"/>
  <c r="I31" i="21" s="1"/>
  <c r="K14" i="21"/>
  <c r="K13" i="21"/>
  <c r="K12" i="21"/>
  <c r="I28" i="21" l="1"/>
  <c r="I30" i="21"/>
  <c r="K24" i="21"/>
  <c r="K16" i="21"/>
  <c r="I32" i="21" l="1"/>
  <c r="I33" i="21" s="1"/>
  <c r="I34" i="21" l="1"/>
  <c r="Q1" i="20"/>
  <c r="J17" i="20" s="1"/>
  <c r="K15" i="20"/>
  <c r="G22" i="19" l="1"/>
  <c r="G21" i="19"/>
  <c r="G20" i="19"/>
  <c r="G19" i="19"/>
  <c r="K14" i="19"/>
  <c r="C22" i="19" s="1"/>
  <c r="K13" i="19"/>
  <c r="C21" i="19" s="1"/>
  <c r="K12" i="19"/>
  <c r="C20" i="19" s="1"/>
  <c r="K11" i="19"/>
  <c r="C19" i="19" s="1"/>
  <c r="G21" i="17"/>
  <c r="G22" i="17"/>
  <c r="G23" i="17"/>
  <c r="G20" i="17"/>
  <c r="I19" i="19" l="1"/>
  <c r="K15" i="19"/>
  <c r="I20" i="19"/>
  <c r="I21" i="19"/>
  <c r="I22" i="19"/>
  <c r="K13" i="17"/>
  <c r="C21" i="17" s="1"/>
  <c r="K14" i="17"/>
  <c r="C22" i="17" s="1"/>
  <c r="K15" i="17"/>
  <c r="C23" i="17" s="1"/>
  <c r="K12" i="17"/>
  <c r="C20" i="17" s="1"/>
  <c r="I23" i="19" l="1"/>
  <c r="I23" i="17"/>
  <c r="K16" i="17"/>
  <c r="I20" i="17"/>
  <c r="I21" i="17"/>
  <c r="I22" i="17"/>
  <c r="I24" i="19" l="1"/>
  <c r="I25" i="19" s="1"/>
  <c r="I24" i="17"/>
  <c r="I25" i="17" l="1"/>
  <c r="I26" i="17" s="1"/>
</calcChain>
</file>

<file path=xl/sharedStrings.xml><?xml version="1.0" encoding="utf-8"?>
<sst xmlns="http://schemas.openxmlformats.org/spreadsheetml/2006/main" count="341" uniqueCount="126">
  <si>
    <t>WAFWA Habitat Evaluation Guide (HEG) Estimate</t>
  </si>
  <si>
    <r>
      <rPr>
        <sz val="12"/>
        <color theme="1"/>
        <rFont val="Lato"/>
        <family val="2"/>
      </rPr>
      <t>Lesser Prairie-Chicken</t>
    </r>
    <r>
      <rPr>
        <i/>
        <sz val="12"/>
        <color theme="1"/>
        <rFont val="Lato"/>
        <family val="2"/>
      </rPr>
      <t xml:space="preserve">  (Tympanuchus pallidicinctus</t>
    </r>
    <r>
      <rPr>
        <sz val="12"/>
        <color theme="1"/>
        <rFont val="Lato"/>
        <family val="2"/>
      </rPr>
      <t xml:space="preserve">) </t>
    </r>
  </si>
  <si>
    <t>Jan 2024</t>
  </si>
  <si>
    <t>The WAFWA Habitat Evaluation Guide (HEG) estimate is provided when field vegetation monitoring is not conducted to complete the HEG.  The estimate utilizes the LPC Ecological Site Descriptions (ESDs) and LPC Percent Suitable Habitat GIS data layers to estimate the habitat quality variables.  The HEG estimate is intended to provide a slightly higher score than the field-based HEG to compensate for unknown variables related to habitat quality, such as grazing impacts and woody plant encroachment.</t>
  </si>
  <si>
    <t>1. Is the evaluation unit cultivated cropland or hayland that's in rotation with a cultivated crop?</t>
  </si>
  <si>
    <t>No</t>
  </si>
  <si>
    <t xml:space="preserve">     If answered Yes, the ESD is set to zero regardless of the mapped status.</t>
  </si>
  <si>
    <t>2. What is the LPC Ecological Site Description (ESD)?</t>
  </si>
  <si>
    <t>3. What is the Average Percent Suitable Habitat?</t>
  </si>
  <si>
    <t>Estimated HEG Score:</t>
  </si>
  <si>
    <t>Percent LPC Potential Habitat within 1-Mile</t>
  </si>
  <si>
    <t>0.0-0.1</t>
  </si>
  <si>
    <t>Estimated optimum habitat quality.</t>
  </si>
  <si>
    <t>Estimated very low to no habitat quality.</t>
  </si>
  <si>
    <r>
      <t xml:space="preserve">LPC Ecological Site Description (ESD) Value </t>
    </r>
    <r>
      <rPr>
        <sz val="10"/>
        <color theme="1"/>
        <rFont val="Calibri"/>
        <family val="2"/>
        <scheme val="minor"/>
      </rPr>
      <t xml:space="preserve">- Evaluation units are split by ESD, so there should be only one ESD per evaluation unit. Each ESD has been valued to determine its importance to LPC on a value range of 0 to 5.  A value of 5 represents the best habitat value. </t>
    </r>
    <r>
      <rPr>
        <b/>
        <sz val="10"/>
        <color theme="1"/>
        <rFont val="Calibri"/>
        <family val="2"/>
        <scheme val="minor"/>
      </rPr>
      <t xml:space="preserve"> </t>
    </r>
    <r>
      <rPr>
        <sz val="10"/>
        <color theme="1"/>
        <rFont val="Calibri"/>
        <family val="2"/>
        <scheme val="minor"/>
      </rPr>
      <t>Note: Change the ESD for cropland areas to zero (0). This data is provided as a geospatial raster dataset located on the www.sgpchat.org.</t>
    </r>
  </si>
  <si>
    <r>
      <t xml:space="preserve">Percent LPC Potential Habitat within 1-Mile </t>
    </r>
    <r>
      <rPr>
        <sz val="10"/>
        <color theme="1"/>
        <rFont val="Calibri"/>
        <family val="2"/>
        <scheme val="minor"/>
      </rPr>
      <t xml:space="preserve">- Percentage of the area consisting of grass cover with &lt;1% canopy cover of trees &gt;3 feet in height, as estimated within a one-mile radius from the center of the evaluation unit (an area covering 2,000 acres).  </t>
    </r>
    <r>
      <rPr>
        <b/>
        <sz val="10"/>
        <color theme="1"/>
        <rFont val="Calibri"/>
        <family val="2"/>
        <scheme val="minor"/>
      </rPr>
      <t xml:space="preserve"> </t>
    </r>
    <r>
      <rPr>
        <sz val="10"/>
        <color theme="1"/>
        <rFont val="Calibri"/>
        <family val="2"/>
        <scheme val="minor"/>
      </rPr>
      <t>To provide consistency in determining this percentage, WAFWA developed a GIS data layer that uses specific, approved data sources that are updated as the data sources become updated. This data is provided as a geospatial raster dataset located on the www.sgpchat.org.</t>
    </r>
  </si>
  <si>
    <t>2023 MITIGATION FEE &amp; IMPACT UNIT CALCULATIONS</t>
  </si>
  <si>
    <t>WAFWA's Oil &amp; Gas Conservation Agreement with Assurances (CCAA)</t>
  </si>
  <si>
    <t>Mitigation Fees are assessed for industry projects enrolled in the CCAA, using the following calculation (CCAA, Appendix A):</t>
  </si>
  <si>
    <t>Mitigation Fees = Impact Units x Endowment Multiplier x Impact Unit Cost x Administrative Fee</t>
  </si>
  <si>
    <t>ECOREGION:</t>
  </si>
  <si>
    <t xml:space="preserve">Mixedgrass Prairie </t>
  </si>
  <si>
    <t xml:space="preserve">Table 1. Calculate the Impact Units. </t>
  </si>
  <si>
    <t>CHAT Category</t>
  </si>
  <si>
    <r>
      <t>Impact Acres</t>
    </r>
    <r>
      <rPr>
        <vertAlign val="superscript"/>
        <sz val="9"/>
        <rFont val="Calibri Light"/>
        <family val="2"/>
        <scheme val="major"/>
      </rPr>
      <t>1a</t>
    </r>
  </si>
  <si>
    <r>
      <t>Habitat Quality
HEG Score</t>
    </r>
    <r>
      <rPr>
        <vertAlign val="superscript"/>
        <sz val="9"/>
        <rFont val="Calibri Light"/>
        <family val="2"/>
        <scheme val="major"/>
      </rPr>
      <t>1b</t>
    </r>
  </si>
  <si>
    <r>
      <t>CHAT Category
Impact Multiplier</t>
    </r>
    <r>
      <rPr>
        <vertAlign val="superscript"/>
        <sz val="9"/>
        <rFont val="Calibri Light"/>
        <family val="2"/>
        <scheme val="major"/>
      </rPr>
      <t>1c</t>
    </r>
  </si>
  <si>
    <r>
      <t>Impact Units</t>
    </r>
    <r>
      <rPr>
        <vertAlign val="superscript"/>
        <sz val="9"/>
        <rFont val="Calibri Light"/>
        <family val="2"/>
        <scheme val="major"/>
      </rPr>
      <t>1</t>
    </r>
  </si>
  <si>
    <t>CHAT 1 - Focal Areas</t>
  </si>
  <si>
    <t>x</t>
  </si>
  <si>
    <t>=</t>
  </si>
  <si>
    <t>CHAT 2 - Connectivity Zones</t>
  </si>
  <si>
    <t>CHAT 3 - Modeled Potential Habitat</t>
  </si>
  <si>
    <t>CHAT 4 - Potential Non-Habitat</t>
  </si>
  <si>
    <t>Impact Units:</t>
  </si>
  <si>
    <t>Table 2. Calculate the Mitigation Fee.</t>
  </si>
  <si>
    <t>CHAT Categories</t>
  </si>
  <si>
    <r>
      <t>Impact
Units</t>
    </r>
    <r>
      <rPr>
        <vertAlign val="superscript"/>
        <sz val="9"/>
        <rFont val="Calibri Light"/>
        <family val="2"/>
        <scheme val="major"/>
      </rPr>
      <t>1</t>
    </r>
  </si>
  <si>
    <r>
      <t>Endowment Multiplier</t>
    </r>
    <r>
      <rPr>
        <vertAlign val="superscript"/>
        <sz val="9"/>
        <rFont val="Calibri Light"/>
        <family val="2"/>
        <scheme val="major"/>
      </rPr>
      <t>2</t>
    </r>
  </si>
  <si>
    <r>
      <t>Impact Unit Cost</t>
    </r>
    <r>
      <rPr>
        <vertAlign val="superscript"/>
        <sz val="9"/>
        <rFont val="Calibri Light"/>
        <family val="2"/>
        <scheme val="major"/>
      </rPr>
      <t xml:space="preserve">3
</t>
    </r>
    <r>
      <rPr>
        <sz val="9"/>
        <rFont val="Calibri Light"/>
        <family val="2"/>
        <scheme val="major"/>
      </rPr>
      <t>(aka Unit Value)</t>
    </r>
  </si>
  <si>
    <t>Conservation Fee</t>
  </si>
  <si>
    <t>CHAT 1</t>
  </si>
  <si>
    <t>CHAT 2</t>
  </si>
  <si>
    <t>CHAT 3</t>
  </si>
  <si>
    <t>CHAT 4</t>
  </si>
  <si>
    <r>
      <rPr>
        <i/>
        <vertAlign val="superscript"/>
        <sz val="9"/>
        <color theme="1" tint="0.499984740745262"/>
        <rFont val="Calibri Light"/>
        <family val="2"/>
        <scheme val="major"/>
      </rPr>
      <t>3</t>
    </r>
    <r>
      <rPr>
        <i/>
        <sz val="9"/>
        <color theme="1" tint="0.499984740745262"/>
        <rFont val="Calibri Light"/>
        <family val="2"/>
        <scheme val="major"/>
      </rPr>
      <t>The Impact Unit Cost varies by Ecoregion.</t>
    </r>
  </si>
  <si>
    <t>Conservation Fee:</t>
  </si>
  <si>
    <t>Administative Fee (17.2%):</t>
  </si>
  <si>
    <t>Mitigation Fee:</t>
  </si>
  <si>
    <t>DEFINITIONS</t>
  </si>
  <si>
    <r>
      <rPr>
        <vertAlign val="superscript"/>
        <sz val="9"/>
        <rFont val="Calibri"/>
        <family val="2"/>
        <scheme val="minor"/>
      </rPr>
      <t>1</t>
    </r>
    <r>
      <rPr>
        <sz val="9"/>
        <rFont val="Calibri"/>
        <family val="2"/>
        <scheme val="minor"/>
      </rPr>
      <t xml:space="preserve"> </t>
    </r>
    <r>
      <rPr>
        <b/>
        <sz val="9"/>
        <rFont val="Calibri"/>
        <family val="2"/>
        <scheme val="minor"/>
      </rPr>
      <t>Impact Units</t>
    </r>
    <r>
      <rPr>
        <sz val="9"/>
        <rFont val="Calibri"/>
        <family val="2"/>
        <scheme val="minor"/>
      </rPr>
      <t xml:space="preserve"> = Impact Acres</t>
    </r>
    <r>
      <rPr>
        <vertAlign val="superscript"/>
        <sz val="9"/>
        <rFont val="Calibri"/>
        <family val="2"/>
        <scheme val="minor"/>
      </rPr>
      <t>1a</t>
    </r>
    <r>
      <rPr>
        <sz val="9"/>
        <rFont val="Calibri"/>
        <family val="2"/>
        <scheme val="minor"/>
      </rPr>
      <t xml:space="preserve"> x Habitat Quality HEG Score</t>
    </r>
    <r>
      <rPr>
        <vertAlign val="superscript"/>
        <sz val="9"/>
        <rFont val="Calibri"/>
        <family val="2"/>
        <scheme val="minor"/>
      </rPr>
      <t>1b</t>
    </r>
    <r>
      <rPr>
        <sz val="9"/>
        <rFont val="Calibri"/>
        <family val="2"/>
        <scheme val="minor"/>
      </rPr>
      <t xml:space="preserve"> x Impact Multiplier</t>
    </r>
    <r>
      <rPr>
        <vertAlign val="superscript"/>
        <sz val="9"/>
        <rFont val="Calibri"/>
        <family val="2"/>
        <scheme val="minor"/>
      </rPr>
      <t>3</t>
    </r>
  </si>
  <si>
    <r>
      <rPr>
        <vertAlign val="superscript"/>
        <sz val="9"/>
        <rFont val="Calibri"/>
        <family val="2"/>
        <scheme val="minor"/>
      </rPr>
      <t xml:space="preserve">1a </t>
    </r>
    <r>
      <rPr>
        <sz val="9"/>
        <rFont val="Calibri"/>
        <family val="2"/>
        <scheme val="minor"/>
      </rPr>
      <t xml:space="preserve">Impact Acres - The acreage of LPC habitat impacted resulting from the mitigation project. Calculated from the project's potential area of impact (as defined in the CCAA as a buffer distance from the project), minus any areas already impacted by development (as defined in the CCAA as a buffer distance from the development). </t>
    </r>
  </si>
  <si>
    <r>
      <rPr>
        <vertAlign val="superscript"/>
        <sz val="9"/>
        <rFont val="Calibri"/>
        <family val="2"/>
        <scheme val="minor"/>
      </rPr>
      <t>1b</t>
    </r>
    <r>
      <rPr>
        <sz val="9"/>
        <rFont val="Calibri"/>
        <family val="2"/>
        <scheme val="minor"/>
      </rPr>
      <t xml:space="preserve"> HEG Score - The CCAA ensures that habitat quality is a core element of ensuring conservation benefit to the species.  Rather than providing mitigation on a per acre basis, the CCAA takes into consideration the quality of the acreage by requiring an evaluation of the habitat conditions.</t>
    </r>
  </si>
  <si>
    <t xml:space="preserve"> This evaluation uses standardized protocol and a habitat evaluation guide (HEG), resulting in a HEG score ranging from 0.00 to 1.00 where a score of 1.00 represents the highest quality habitat. This evaluation may be conducted by a WAFWA certified technical service provider in the field, or a  estimation may be used (see "HEG Estimation Tool").</t>
  </si>
  <si>
    <r>
      <rPr>
        <vertAlign val="superscript"/>
        <sz val="9"/>
        <rFont val="Calibri"/>
        <family val="2"/>
        <scheme val="minor"/>
      </rPr>
      <t>1c</t>
    </r>
    <r>
      <rPr>
        <sz val="9"/>
        <rFont val="Calibri"/>
        <family val="2"/>
        <scheme val="minor"/>
      </rPr>
      <t xml:space="preserve"> Impact Multiplier - Together with the offset multipliers used to calculate credits, they produce a 2:1 mitigation ratio within each CHAT category</t>
    </r>
    <r>
      <rPr>
        <vertAlign val="superscript"/>
        <sz val="9"/>
        <rFont val="Calibri"/>
        <family val="2"/>
        <scheme val="minor"/>
      </rPr>
      <t>3a</t>
    </r>
    <r>
      <rPr>
        <sz val="9"/>
        <rFont val="Calibri"/>
        <family val="2"/>
        <scheme val="minor"/>
      </rPr>
      <t>. The impact multipliers are: CHAT 1 = 2.5, CHAT 2 = 2.1, CHAT 3 = 1.8, and CHAT 4 = 1.6.</t>
    </r>
  </si>
  <si>
    <r>
      <rPr>
        <vertAlign val="superscript"/>
        <sz val="9"/>
        <rFont val="Calibri"/>
        <family val="2"/>
        <scheme val="minor"/>
      </rPr>
      <t>2</t>
    </r>
    <r>
      <rPr>
        <sz val="9"/>
        <rFont val="Calibri"/>
        <family val="2"/>
        <scheme val="minor"/>
      </rPr>
      <t xml:space="preserve"> </t>
    </r>
    <r>
      <rPr>
        <b/>
        <sz val="9"/>
        <rFont val="Calibri"/>
        <family val="2"/>
        <scheme val="minor"/>
      </rPr>
      <t xml:space="preserve">Endowment Multiplier. </t>
    </r>
    <r>
      <rPr>
        <sz val="9"/>
        <rFont val="Calibri"/>
        <family val="2"/>
        <scheme val="minor"/>
      </rPr>
      <t>An endowment multiplier of 25 is applied to represent an assumption that a 4% real rate of return on the endowed funds is sufficient to offset the impact units into perpetuity.</t>
    </r>
  </si>
  <si>
    <r>
      <rPr>
        <vertAlign val="superscript"/>
        <sz val="9"/>
        <rFont val="Calibri"/>
        <family val="2"/>
        <scheme val="minor"/>
      </rPr>
      <t>3</t>
    </r>
    <r>
      <rPr>
        <sz val="9"/>
        <rFont val="Calibri"/>
        <family val="2"/>
        <scheme val="minor"/>
      </rPr>
      <t xml:space="preserve"> </t>
    </r>
    <r>
      <rPr>
        <b/>
        <sz val="9"/>
        <rFont val="Calibri"/>
        <family val="2"/>
        <scheme val="minor"/>
      </rPr>
      <t>Impact Unit Cost</t>
    </r>
    <r>
      <rPr>
        <sz val="9"/>
        <rFont val="Calibri"/>
        <family val="2"/>
        <scheme val="minor"/>
      </rPr>
      <t>. Average per acre cost, per ecoregion, to aquire and manage LPC habitat which provides the offsetting Conservation Units (credits) to the Impacts Units (debits). These values represent the total cost to develop an acre of the highest quality LPC habitat (HEG = 1.0) within each ecoregion. Costs are calculated annually based on current USDA habitat management practice costs. Annual changes in the cost will not result in increase or decrease to the overall Mitigation Fees of more than 3% in any given year (CCAA, D1).</t>
    </r>
  </si>
  <si>
    <t>Ecoregions</t>
  </si>
  <si>
    <t>2023 Habitat Management Cost
(aka Unit Value)</t>
  </si>
  <si>
    <t xml:space="preserve">Sand Sagebrush Prairie </t>
  </si>
  <si>
    <t xml:space="preserve">Shinnery Oak Prairie </t>
  </si>
  <si>
    <t xml:space="preserve">Shortgrass Prairie </t>
  </si>
  <si>
    <r>
      <t>Unit Value</t>
    </r>
    <r>
      <rPr>
        <vertAlign val="superscript"/>
        <sz val="9"/>
        <rFont val="Calibri Light"/>
        <family val="2"/>
        <scheme val="major"/>
      </rPr>
      <t>3</t>
    </r>
  </si>
  <si>
    <r>
      <rPr>
        <i/>
        <vertAlign val="superscript"/>
        <sz val="9"/>
        <color theme="1" tint="0.499984740745262"/>
        <rFont val="Calibri Light"/>
        <family val="2"/>
        <scheme val="major"/>
      </rPr>
      <t>3</t>
    </r>
    <r>
      <rPr>
        <i/>
        <sz val="9"/>
        <color theme="1" tint="0.499984740745262"/>
        <rFont val="Calibri Light"/>
        <family val="2"/>
        <scheme val="major"/>
      </rPr>
      <t>The Unit Value varies by Ecoregion.</t>
    </r>
  </si>
  <si>
    <r>
      <rPr>
        <vertAlign val="superscript"/>
        <sz val="9"/>
        <rFont val="Calibri"/>
        <family val="2"/>
        <scheme val="minor"/>
      </rPr>
      <t>2</t>
    </r>
    <r>
      <rPr>
        <sz val="9"/>
        <rFont val="Calibri"/>
        <family val="2"/>
        <scheme val="minor"/>
      </rPr>
      <t xml:space="preserve"> </t>
    </r>
    <r>
      <rPr>
        <b/>
        <sz val="9"/>
        <rFont val="Calibri"/>
        <family val="2"/>
        <scheme val="minor"/>
      </rPr>
      <t xml:space="preserve">Endowment Multiplier. </t>
    </r>
    <r>
      <rPr>
        <sz val="9"/>
        <rFont val="Calibri"/>
        <family val="2"/>
        <scheme val="minor"/>
      </rPr>
      <t>An endowment multiplier of 25 is applied to represent an assumption that a 4% real rate of return on the endowed funds is sufficient to offset the impact units into perpetuity (4%=0.04, 1/0.04 = 25).</t>
    </r>
  </si>
  <si>
    <r>
      <rPr>
        <vertAlign val="superscript"/>
        <sz val="9"/>
        <rFont val="Calibri"/>
        <family val="2"/>
        <scheme val="minor"/>
      </rPr>
      <t>3</t>
    </r>
    <r>
      <rPr>
        <sz val="9"/>
        <rFont val="Calibri"/>
        <family val="2"/>
        <scheme val="minor"/>
      </rPr>
      <t xml:space="preserve"> </t>
    </r>
    <r>
      <rPr>
        <b/>
        <sz val="9"/>
        <rFont val="Calibri"/>
        <family val="2"/>
        <scheme val="minor"/>
      </rPr>
      <t>Unit Value</t>
    </r>
    <r>
      <rPr>
        <sz val="9"/>
        <rFont val="Calibri"/>
        <family val="2"/>
        <scheme val="minor"/>
      </rPr>
      <t>. Average per acre cost, per ecoregion, to aquire and manage LPC habitat which provides the offsetting Conservation Units (credits) to the Impacts Units (debits). These values represent the total cost to develop an acre of the highest quality LPC habitat (HEG = 1.0) within each ecoregion. Costs are calculated annually based on current USDA habitat management practice costs. Annual changes in the cost will not result in increase or decrease to the overall Mitigation Fees of more than 3% in any given year (CCAA, D1).</t>
    </r>
  </si>
  <si>
    <t>Conservation payments are paid annually to landowners enrolled in the CCAA, using the following calculation:</t>
  </si>
  <si>
    <t>Conservation Payment = Offset Units x Practice Weight x Unit Value x Payment Scaling</t>
  </si>
  <si>
    <t>PLAN TYPE:</t>
  </si>
  <si>
    <t>Planted Grass Management Plan</t>
  </si>
  <si>
    <t>Shortgrass Prairie</t>
  </si>
  <si>
    <t xml:space="preserve">Table 1. Calculate the Offsest Units (aka Credits). </t>
  </si>
  <si>
    <r>
      <t>Unimpacted Acres</t>
    </r>
    <r>
      <rPr>
        <vertAlign val="superscript"/>
        <sz val="9"/>
        <rFont val="Calibri Light"/>
        <family val="2"/>
        <scheme val="major"/>
      </rPr>
      <t>1a</t>
    </r>
  </si>
  <si>
    <r>
      <t>CHAT Category
Offset Multiplier</t>
    </r>
    <r>
      <rPr>
        <vertAlign val="superscript"/>
        <sz val="9"/>
        <rFont val="Calibri Light"/>
        <family val="2"/>
        <scheme val="major"/>
      </rPr>
      <t>1c</t>
    </r>
  </si>
  <si>
    <r>
      <t>Offset Units</t>
    </r>
    <r>
      <rPr>
        <vertAlign val="superscript"/>
        <sz val="9"/>
        <rFont val="Calibri Light"/>
        <family val="2"/>
        <scheme val="major"/>
      </rPr>
      <t>1</t>
    </r>
  </si>
  <si>
    <t>Offset Units:</t>
  </si>
  <si>
    <t>Table 2. Calculate the Conservation Cost (Offset Units x Practice Weight x Unit Value x Payment Scaling)</t>
  </si>
  <si>
    <r>
      <t>Offset
Units</t>
    </r>
    <r>
      <rPr>
        <vertAlign val="superscript"/>
        <sz val="9"/>
        <rFont val="Calibri Light"/>
        <family val="2"/>
        <scheme val="major"/>
      </rPr>
      <t>1</t>
    </r>
  </si>
  <si>
    <r>
      <rPr>
        <sz val="9"/>
        <rFont val="Calibri Light"/>
        <family val="2"/>
        <scheme val="major"/>
      </rPr>
      <t>Practice
Weight</t>
    </r>
    <r>
      <rPr>
        <vertAlign val="superscript"/>
        <sz val="9"/>
        <rFont val="Calibri Light"/>
        <family val="2"/>
        <scheme val="major"/>
      </rPr>
      <t>2</t>
    </r>
  </si>
  <si>
    <r>
      <t>Payment Scaling</t>
    </r>
    <r>
      <rPr>
        <vertAlign val="superscript"/>
        <sz val="9"/>
        <rFont val="Calibri Light"/>
        <family val="2"/>
        <scheme val="major"/>
      </rPr>
      <t>4</t>
    </r>
  </si>
  <si>
    <t>Conservation Cost</t>
  </si>
  <si>
    <t>Conservation Cost:</t>
  </si>
  <si>
    <r>
      <rPr>
        <vertAlign val="superscript"/>
        <sz val="9"/>
        <rFont val="Calibri"/>
        <family val="2"/>
        <scheme val="minor"/>
      </rPr>
      <t>1</t>
    </r>
    <r>
      <rPr>
        <sz val="9"/>
        <rFont val="Calibri"/>
        <family val="2"/>
        <scheme val="minor"/>
      </rPr>
      <t xml:space="preserve"> </t>
    </r>
    <r>
      <rPr>
        <b/>
        <sz val="9"/>
        <rFont val="Calibri"/>
        <family val="2"/>
        <scheme val="minor"/>
      </rPr>
      <t>Offset Units</t>
    </r>
    <r>
      <rPr>
        <sz val="9"/>
        <rFont val="Calibri"/>
        <family val="2"/>
        <scheme val="minor"/>
      </rPr>
      <t xml:space="preserve"> = Unimpact Acres</t>
    </r>
    <r>
      <rPr>
        <vertAlign val="superscript"/>
        <sz val="9"/>
        <rFont val="Calibri"/>
        <family val="2"/>
        <scheme val="minor"/>
      </rPr>
      <t>1a</t>
    </r>
    <r>
      <rPr>
        <sz val="9"/>
        <rFont val="Calibri"/>
        <family val="2"/>
        <scheme val="minor"/>
      </rPr>
      <t xml:space="preserve"> x Habitat Quality HEG Score</t>
    </r>
    <r>
      <rPr>
        <vertAlign val="superscript"/>
        <sz val="9"/>
        <rFont val="Calibri"/>
        <family val="2"/>
        <scheme val="minor"/>
      </rPr>
      <t>1b</t>
    </r>
    <r>
      <rPr>
        <sz val="9"/>
        <rFont val="Calibri"/>
        <family val="2"/>
        <scheme val="minor"/>
      </rPr>
      <t xml:space="preserve"> x Offset Multiplier</t>
    </r>
    <r>
      <rPr>
        <vertAlign val="superscript"/>
        <sz val="9"/>
        <rFont val="Calibri"/>
        <family val="2"/>
        <scheme val="minor"/>
      </rPr>
      <t>3</t>
    </r>
  </si>
  <si>
    <r>
      <rPr>
        <vertAlign val="superscript"/>
        <sz val="9"/>
        <rFont val="Calibri"/>
        <family val="2"/>
        <scheme val="minor"/>
      </rPr>
      <t>1a</t>
    </r>
    <r>
      <rPr>
        <sz val="9"/>
        <rFont val="Calibri"/>
        <family val="2"/>
        <scheme val="minor"/>
      </rPr>
      <t xml:space="preserve"> Unimpacted Acres (aka Habitat Acres) - Enrolled lands directly or indirectly impacted by infrastructure deemed by the CCAA as potentially reducing LPC habitat quality or suitability. </t>
    </r>
  </si>
  <si>
    <r>
      <rPr>
        <vertAlign val="superscript"/>
        <sz val="9"/>
        <rFont val="Calibri"/>
        <family val="2"/>
        <scheme val="minor"/>
      </rPr>
      <t>1c</t>
    </r>
    <r>
      <rPr>
        <sz val="9"/>
        <rFont val="Calibri"/>
        <family val="2"/>
        <scheme val="minor"/>
      </rPr>
      <t xml:space="preserve"> Offset Multiplier - Together with the impact multipliers used to calculate debits, they produce a 2:1 mitigation ratio within each CHAT category</t>
    </r>
    <r>
      <rPr>
        <vertAlign val="superscript"/>
        <sz val="9"/>
        <rFont val="Calibri"/>
        <family val="2"/>
        <scheme val="minor"/>
      </rPr>
      <t>3a</t>
    </r>
    <r>
      <rPr>
        <sz val="9"/>
        <rFont val="Calibri"/>
        <family val="2"/>
        <scheme val="minor"/>
      </rPr>
      <t>. The offset multipliers are: CHAT 1 = 1.25, CHAT 2 = 1.05, CHAT 3 = 0.9, CHAT 4 = 0.8.</t>
    </r>
  </si>
  <si>
    <r>
      <rPr>
        <vertAlign val="superscript"/>
        <sz val="9"/>
        <rFont val="Calibri"/>
        <family val="2"/>
        <scheme val="minor"/>
      </rPr>
      <t>2</t>
    </r>
    <r>
      <rPr>
        <sz val="9"/>
        <rFont val="Calibri"/>
        <family val="2"/>
        <scheme val="minor"/>
      </rPr>
      <t xml:space="preserve"> </t>
    </r>
    <r>
      <rPr>
        <b/>
        <sz val="9"/>
        <rFont val="Calibri"/>
        <family val="2"/>
        <scheme val="minor"/>
      </rPr>
      <t>Practice Weight</t>
    </r>
    <r>
      <rPr>
        <sz val="9"/>
        <rFont val="Calibri"/>
        <family val="2"/>
        <scheme val="minor"/>
      </rPr>
      <t xml:space="preserve"> - The value of an offset unit will be scaled in proportion to the cost of implementing each prescribed practice relative to the unit value in each service area (RWP page 223).</t>
    </r>
  </si>
  <si>
    <t>Practice/Ecoregions</t>
  </si>
  <si>
    <t>Planted Grass Management Plan | Mixedgrass Prairie</t>
  </si>
  <si>
    <t>Planted Grass Management Plan | Sand Sagebrush Prairie</t>
  </si>
  <si>
    <t>Planted Grass Management Plan | Shinnery Oak Prairie</t>
  </si>
  <si>
    <t>Planted Grass Management Plan | Shortgrass Prairie</t>
  </si>
  <si>
    <t>Rangeland Management Plan | Mixedgrass Prairie</t>
  </si>
  <si>
    <t>Rangeland Management Plan | Sand Sagebrush Prairie</t>
  </si>
  <si>
    <t>Rangeland Management Plan | Shinnery Oak Prairie</t>
  </si>
  <si>
    <t>Rangeland Management Plan | Shortgrass Prairie</t>
  </si>
  <si>
    <t>Mixedgrass Prairie</t>
  </si>
  <si>
    <t>Sand Sagebrush Prairie</t>
  </si>
  <si>
    <t>Shinnery Oak Prairie</t>
  </si>
  <si>
    <r>
      <rPr>
        <vertAlign val="superscript"/>
        <sz val="9"/>
        <rFont val="Calibri"/>
        <family val="2"/>
        <scheme val="minor"/>
      </rPr>
      <t>4</t>
    </r>
    <r>
      <rPr>
        <b/>
        <vertAlign val="superscript"/>
        <sz val="9"/>
        <rFont val="Calibri"/>
        <family val="2"/>
        <scheme val="minor"/>
      </rPr>
      <t xml:space="preserve"> </t>
    </r>
    <r>
      <rPr>
        <b/>
        <sz val="9"/>
        <rFont val="Calibri"/>
        <family val="2"/>
        <scheme val="minor"/>
      </rPr>
      <t>Payment Scaling.</t>
    </r>
    <r>
      <rPr>
        <sz val="9"/>
        <rFont val="Calibri"/>
        <family val="2"/>
        <scheme val="minor"/>
      </rPr>
      <t xml:space="preserve"> </t>
    </r>
  </si>
  <si>
    <t>Planted Grass Management Plan | CHAT 1</t>
  </si>
  <si>
    <t>Planted Grass Management Plan | CHAT 2</t>
  </si>
  <si>
    <t>Planted Grass Management Plan | CHAT 3</t>
  </si>
  <si>
    <t>Planted Grass Management Plan | CHAT 4</t>
  </si>
  <si>
    <t>Rangeland Management Plan | CHAT 1</t>
  </si>
  <si>
    <t>Rangeland Management Plan | CHAT 2</t>
  </si>
  <si>
    <t>Rangeland Management Plan | CHAT 3</t>
  </si>
  <si>
    <t>Rangeland Management Plan | CHAT 4</t>
  </si>
  <si>
    <t>Management Plan Type</t>
  </si>
  <si>
    <t>Rangeland Management Plan</t>
  </si>
  <si>
    <t>Remediation Fees are assessed for industry projects enrolled in the CCAA, using the following calculation (CCAA, Appendix A):</t>
  </si>
  <si>
    <t>Remediation Fees = Remediation Units x Endowment Multiplier x Impact Unit Cost x Administrative Fee</t>
  </si>
  <si>
    <r>
      <t>Table 1(A). Calculate the Remedation Units (</t>
    </r>
    <r>
      <rPr>
        <u/>
        <sz val="9"/>
        <rFont val="Calibri"/>
        <family val="2"/>
        <scheme val="minor"/>
      </rPr>
      <t>where Mitigation Fees Were Paid</t>
    </r>
    <r>
      <rPr>
        <sz val="9"/>
        <rFont val="Calibri"/>
        <family val="2"/>
        <scheme val="minor"/>
      </rPr>
      <t>)</t>
    </r>
  </si>
  <si>
    <r>
      <t>Remediated Acres</t>
    </r>
    <r>
      <rPr>
        <vertAlign val="superscript"/>
        <sz val="9"/>
        <rFont val="Calibri Light"/>
        <family val="2"/>
        <scheme val="major"/>
      </rPr>
      <t>1a</t>
    </r>
  </si>
  <si>
    <r>
      <t>Remediation Units</t>
    </r>
    <r>
      <rPr>
        <vertAlign val="superscript"/>
        <sz val="9"/>
        <rFont val="Calibri Light"/>
        <family val="2"/>
        <scheme val="major"/>
      </rPr>
      <t>1</t>
    </r>
  </si>
  <si>
    <r>
      <t>Table 1(A). Calculate the Remedation Units (</t>
    </r>
    <r>
      <rPr>
        <u/>
        <sz val="9"/>
        <rFont val="Calibri"/>
        <family val="2"/>
        <scheme val="minor"/>
      </rPr>
      <t xml:space="preserve">where Mitigation Fees Were </t>
    </r>
    <r>
      <rPr>
        <b/>
        <u/>
        <sz val="9"/>
        <rFont val="Calibri"/>
        <family val="2"/>
        <scheme val="minor"/>
      </rPr>
      <t>Not</t>
    </r>
    <r>
      <rPr>
        <u/>
        <sz val="9"/>
        <rFont val="Calibri"/>
        <family val="2"/>
        <scheme val="minor"/>
      </rPr>
      <t xml:space="preserve"> Paid</t>
    </r>
    <r>
      <rPr>
        <sz val="9"/>
        <rFont val="Calibri"/>
        <family val="2"/>
        <scheme val="minor"/>
      </rPr>
      <t>)</t>
    </r>
  </si>
  <si>
    <r>
      <t>Remediation
Units</t>
    </r>
    <r>
      <rPr>
        <vertAlign val="superscript"/>
        <sz val="9"/>
        <rFont val="Calibri Light"/>
        <family val="2"/>
        <scheme val="major"/>
      </rPr>
      <t>1</t>
    </r>
  </si>
  <si>
    <r>
      <rPr>
        <vertAlign val="superscript"/>
        <sz val="9"/>
        <color rgb="FF000000"/>
        <rFont val="Calibri"/>
        <family val="2"/>
        <scheme val="minor"/>
      </rPr>
      <t>2</t>
    </r>
    <r>
      <rPr>
        <sz val="9"/>
        <color rgb="FF000000"/>
        <rFont val="Calibri"/>
        <family val="2"/>
        <scheme val="minor"/>
      </rPr>
      <t xml:space="preserve"> </t>
    </r>
    <r>
      <rPr>
        <b/>
        <sz val="9"/>
        <color rgb="FF000000"/>
        <rFont val="Calibri"/>
        <family val="2"/>
        <scheme val="minor"/>
      </rPr>
      <t xml:space="preserve">Endowment Multiplier. </t>
    </r>
    <r>
      <rPr>
        <sz val="9"/>
        <color rgb="FF000000"/>
        <rFont val="Calibri"/>
        <family val="2"/>
        <scheme val="minor"/>
      </rPr>
      <t>An endowment multiplier of 25 is applied to represent an assumption that a 4% real rate of return on the endowed funds is sufficient to offset the impact units into perpetuity (4%=0.04, 1/0.04 = 25).</t>
    </r>
  </si>
  <si>
    <t>Impact Units x Endowment Multiplier x Unit Value x Administrative Fee</t>
  </si>
  <si>
    <t>Table 1. Calculate the Impact Units.</t>
  </si>
  <si>
    <t>2026 CONSERVATION COST &amp; OFFSET UNIT CALCULATIONS</t>
  </si>
  <si>
    <t>2026 MITIGATION FEE &amp; IMPACT UNIT CALCULATIONS</t>
  </si>
  <si>
    <t>Administative Fee (17.7%):</t>
  </si>
  <si>
    <r>
      <rPr>
        <b/>
        <sz val="9"/>
        <rFont val="Calibri"/>
        <family val="2"/>
        <scheme val="minor"/>
      </rPr>
      <t>2026 Habitat Management Cost</t>
    </r>
    <r>
      <rPr>
        <sz val="9"/>
        <rFont val="Calibri"/>
        <family val="2"/>
        <scheme val="minor"/>
      </rPr>
      <t xml:space="preserve">
(aka Unit Value)</t>
    </r>
  </si>
  <si>
    <t>2026 REMEDIATION FEE &amp; IMPACT UNIT CALCULATIONS</t>
  </si>
  <si>
    <t>1/2 of the Administative Fee (8.85%):</t>
  </si>
  <si>
    <r>
      <rPr>
        <b/>
        <sz val="9"/>
        <rFont val="Calibri"/>
        <family val="2"/>
        <scheme val="minor"/>
      </rPr>
      <t>2026 Habitat Management Cos</t>
    </r>
    <r>
      <rPr>
        <sz val="9"/>
        <rFont val="Calibri"/>
        <family val="2"/>
        <scheme val="minor"/>
      </rPr>
      <t>t
(aka Unit Value)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</si>
</sst>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164" formatCode="&quot;$&quot;#,##0.00"/>
    <numFmt numFmtId="165" formatCode="0.0%"/>
    <numFmt numFmtId="166" formatCode="0.0"/>
    <numFmt numFmtId="167" formatCode="0.000"/>
    <numFmt numFmtId="168" formatCode="0.000_);[Red]\(0.000\)"/>
    <numFmt numFmtId="169" formatCode="0.0000"/>
  </numFmts>
  <fonts count="50" x14ac:knownFonts="1">
    <font>
      <sz val="11"/>
      <color theme="1"/>
      <name val="Calibri"/>
      <family val="2"/>
      <scheme val="minor"/>
    </font>
    <font>
      <b/>
      <sz val="11"/>
      <color theme="1"/>
      <name val="Calibri"/>
      <family val="2"/>
      <scheme val="minor"/>
    </font>
    <font>
      <sz val="9"/>
      <color theme="1"/>
      <name val="Calibri"/>
      <family val="2"/>
      <scheme val="minor"/>
    </font>
    <font>
      <sz val="8"/>
      <name val="Calibri"/>
      <family val="2"/>
      <scheme val="minor"/>
    </font>
    <font>
      <sz val="8"/>
      <color theme="1"/>
      <name val="Calibri"/>
      <family val="2"/>
      <scheme val="minor"/>
    </font>
    <font>
      <b/>
      <sz val="9"/>
      <color theme="1"/>
      <name val="Calibri"/>
      <family val="2"/>
      <scheme val="minor"/>
    </font>
    <font>
      <b/>
      <sz val="14"/>
      <color theme="1"/>
      <name val="Calibri"/>
      <family val="2"/>
      <scheme val="minor"/>
    </font>
    <font>
      <sz val="10"/>
      <name val="Calibri"/>
      <family val="2"/>
      <scheme val="minor"/>
    </font>
    <font>
      <sz val="11"/>
      <name val="Calibri"/>
      <family val="2"/>
      <scheme val="minor"/>
    </font>
    <font>
      <sz val="9"/>
      <name val="Calibri"/>
      <family val="2"/>
      <scheme val="minor"/>
    </font>
    <font>
      <sz val="10"/>
      <name val="Calibri Light"/>
      <family val="2"/>
      <scheme val="major"/>
    </font>
    <font>
      <sz val="10.5"/>
      <name val="Calibri"/>
      <family val="2"/>
      <scheme val="minor"/>
    </font>
    <font>
      <sz val="10.5"/>
      <color theme="1"/>
      <name val="Calibri"/>
      <family val="2"/>
      <scheme val="minor"/>
    </font>
    <font>
      <b/>
      <sz val="10.5"/>
      <color theme="1"/>
      <name val="Calibri"/>
      <family val="2"/>
      <scheme val="minor"/>
    </font>
    <font>
      <sz val="10.5"/>
      <name val="Calibri Light"/>
      <family val="2"/>
      <scheme val="major"/>
    </font>
    <font>
      <i/>
      <sz val="10.5"/>
      <name val="Calibri"/>
      <family val="2"/>
      <scheme val="minor"/>
    </font>
    <font>
      <sz val="9"/>
      <name val="Calibri Light"/>
      <family val="2"/>
      <scheme val="major"/>
    </font>
    <font>
      <vertAlign val="superscript"/>
      <sz val="9"/>
      <name val="Calibri Light"/>
      <family val="2"/>
      <scheme val="major"/>
    </font>
    <font>
      <vertAlign val="superscript"/>
      <sz val="9"/>
      <name val="Calibri"/>
      <family val="2"/>
      <scheme val="minor"/>
    </font>
    <font>
      <b/>
      <sz val="9"/>
      <name val="Calibri"/>
      <family val="2"/>
      <scheme val="minor"/>
    </font>
    <font>
      <sz val="12"/>
      <name val="Calibri Light"/>
      <family val="2"/>
      <scheme val="major"/>
    </font>
    <font>
      <sz val="9.5"/>
      <name val="Calibri Light"/>
      <family val="2"/>
      <scheme val="major"/>
    </font>
    <font>
      <sz val="9.5"/>
      <color rgb="FF000000"/>
      <name val="Calibri Light"/>
      <family val="2"/>
    </font>
    <font>
      <b/>
      <sz val="10.5"/>
      <name val="Calibri"/>
      <family val="2"/>
      <scheme val="minor"/>
    </font>
    <font>
      <sz val="11"/>
      <color theme="1" tint="0.499984740745262"/>
      <name val="Calibri"/>
      <family val="2"/>
      <scheme val="minor"/>
    </font>
    <font>
      <i/>
      <sz val="9"/>
      <color theme="1" tint="0.499984740745262"/>
      <name val="Calibri Light"/>
      <family val="2"/>
      <scheme val="major"/>
    </font>
    <font>
      <b/>
      <sz val="11"/>
      <name val="Calibri"/>
      <family val="2"/>
      <scheme val="minor"/>
    </font>
    <font>
      <sz val="9.5"/>
      <name val="Calibri Light"/>
      <family val="2"/>
    </font>
    <font>
      <sz val="12"/>
      <name val="Calibri"/>
      <family val="2"/>
      <scheme val="minor"/>
    </font>
    <font>
      <i/>
      <sz val="9"/>
      <color theme="1" tint="0.499984740745262"/>
      <name val="Calibri"/>
      <family val="2"/>
      <scheme val="minor"/>
    </font>
    <font>
      <sz val="10"/>
      <color theme="0"/>
      <name val="Calibri"/>
      <family val="2"/>
      <scheme val="minor"/>
    </font>
    <font>
      <i/>
      <vertAlign val="superscript"/>
      <sz val="9"/>
      <color theme="1" tint="0.499984740745262"/>
      <name val="Calibri Light"/>
      <family val="2"/>
      <scheme val="major"/>
    </font>
    <font>
      <b/>
      <sz val="11"/>
      <color theme="0"/>
      <name val="Calibri"/>
      <family val="2"/>
      <scheme val="minor"/>
    </font>
    <font>
      <b/>
      <sz val="14"/>
      <color theme="1"/>
      <name val="Lato"/>
      <family val="2"/>
    </font>
    <font>
      <i/>
      <sz val="12"/>
      <color theme="1"/>
      <name val="Lato"/>
      <family val="2"/>
    </font>
    <font>
      <sz val="12"/>
      <color theme="1"/>
      <name val="Lato"/>
      <family val="2"/>
    </font>
    <font>
      <sz val="10"/>
      <color theme="1"/>
      <name val="Calibri"/>
      <family val="2"/>
      <scheme val="minor"/>
    </font>
    <font>
      <b/>
      <sz val="10"/>
      <color theme="1"/>
      <name val="Calibri"/>
      <family val="2"/>
      <scheme val="minor"/>
    </font>
    <font>
      <i/>
      <sz val="9"/>
      <color theme="1"/>
      <name val="Calibri"/>
      <family val="2"/>
      <scheme val="minor"/>
    </font>
    <font>
      <sz val="10"/>
      <color theme="0" tint="-0.14999847407452621"/>
      <name val="Calibri"/>
      <family val="2"/>
      <scheme val="minor"/>
    </font>
    <font>
      <u/>
      <sz val="9"/>
      <name val="Calibri"/>
      <family val="2"/>
      <scheme val="minor"/>
    </font>
    <font>
      <b/>
      <u/>
      <sz val="9"/>
      <name val="Calibri"/>
      <family val="2"/>
      <scheme val="minor"/>
    </font>
    <font>
      <vertAlign val="superscript"/>
      <sz val="9"/>
      <color rgb="FF000000"/>
      <name val="Calibri"/>
      <family val="2"/>
      <scheme val="minor"/>
    </font>
    <font>
      <sz val="9"/>
      <color rgb="FF000000"/>
      <name val="Calibri"/>
      <family val="2"/>
      <scheme val="minor"/>
    </font>
    <font>
      <b/>
      <sz val="9"/>
      <color rgb="FF000000"/>
      <name val="Calibri"/>
      <family val="2"/>
      <scheme val="minor"/>
    </font>
    <font>
      <strike/>
      <sz val="9"/>
      <name val="Calibri"/>
      <family val="2"/>
      <scheme val="minor"/>
    </font>
    <font>
      <strike/>
      <sz val="11"/>
      <name val="Calibri"/>
      <family val="2"/>
      <scheme val="minor"/>
    </font>
    <font>
      <b/>
      <vertAlign val="superscript"/>
      <sz val="9"/>
      <name val="Calibri"/>
      <family val="2"/>
      <scheme val="minor"/>
    </font>
    <font>
      <b/>
      <sz val="9.5"/>
      <color theme="0"/>
      <name val="Calibri Light"/>
      <family val="2"/>
      <scheme val="major"/>
    </font>
    <font>
      <sz val="9"/>
      <color rgb="FF000000"/>
      <name val="Calibri"/>
      <family val="2"/>
      <scheme val="minor"/>
    </font>
  </fonts>
  <fills count="21">
    <fill>
      <patternFill patternType="none"/>
    </fill>
    <fill>
      <patternFill patternType="gray125"/>
    </fill>
    <fill>
      <patternFill patternType="solid">
        <fgColor theme="9" tint="0.79998168889431442"/>
        <bgColor indexed="64"/>
      </patternFill>
    </fill>
    <fill>
      <patternFill patternType="solid">
        <fgColor rgb="FFFFFFE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C00000"/>
        <bgColor indexed="64"/>
      </patternFill>
    </fill>
    <fill>
      <patternFill patternType="solid">
        <fgColor theme="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375623"/>
        <bgColor indexed="64"/>
      </patternFill>
    </fill>
    <fill>
      <patternFill patternType="solid">
        <fgColor rgb="FFA5A5A5"/>
      </patternFill>
    </fill>
    <fill>
      <patternFill patternType="solid">
        <fgColor theme="0"/>
        <bgColor indexed="64"/>
      </patternFill>
    </fill>
    <fill>
      <patternFill patternType="solid">
        <fgColor rgb="FFE6D097"/>
        <bgColor indexed="64"/>
      </patternFill>
    </fill>
    <fill>
      <patternFill patternType="solid">
        <fgColor rgb="FFEA0000"/>
        <bgColor indexed="64"/>
      </patternFill>
    </fill>
    <fill>
      <patternFill patternType="solid">
        <fgColor rgb="FF60983E"/>
        <bgColor indexed="64"/>
      </patternFill>
    </fill>
  </fills>
  <borders count="24">
    <border>
      <left/>
      <right/>
      <top/>
      <bottom/>
      <diagonal/>
    </border>
    <border>
      <left/>
      <right/>
      <top/>
      <bottom style="thin">
        <color indexed="64"/>
      </bottom>
      <diagonal/>
    </border>
    <border>
      <left style="thin">
        <color theme="2" tint="-9.9887081514938816E-2"/>
      </left>
      <right style="thin">
        <color theme="2" tint="-9.9887081514938816E-2"/>
      </right>
      <top style="thin">
        <color theme="2" tint="-9.9887081514938816E-2"/>
      </top>
      <bottom style="thin">
        <color theme="2" tint="-9.9887081514938816E-2"/>
      </bottom>
      <diagonal/>
    </border>
    <border>
      <left style="thin">
        <color theme="2" tint="-9.9887081514938816E-2"/>
      </left>
      <right style="thin">
        <color theme="2" tint="-9.9887081514938816E-2"/>
      </right>
      <top style="thin">
        <color theme="2" tint="-9.9887081514938816E-2"/>
      </top>
      <bottom style="thin">
        <color indexed="64"/>
      </bottom>
      <diagonal/>
    </border>
    <border>
      <left style="thin">
        <color theme="2" tint="-9.9887081514938816E-2"/>
      </left>
      <right/>
      <top style="thin">
        <color theme="2" tint="-9.9887081514938816E-2"/>
      </top>
      <bottom style="thin">
        <color theme="2" tint="-9.9887081514938816E-2"/>
      </bottom>
      <diagonal/>
    </border>
    <border>
      <left/>
      <right style="thin">
        <color theme="2" tint="-9.9887081514938816E-2"/>
      </right>
      <top style="thin">
        <color theme="2" tint="-9.9887081514938816E-2"/>
      </top>
      <bottom style="thin">
        <color theme="2" tint="-9.9887081514938816E-2"/>
      </bottom>
      <diagonal/>
    </border>
    <border>
      <left/>
      <right/>
      <top style="thin">
        <color theme="2" tint="-9.9887081514938816E-2"/>
      </top>
      <bottom style="thin">
        <color theme="2" tint="-9.9887081514938816E-2"/>
      </bottom>
      <diagonal/>
    </border>
    <border>
      <left style="thin">
        <color theme="2" tint="-9.985656300546282E-2"/>
      </left>
      <right style="thin">
        <color theme="2" tint="-9.985656300546282E-2"/>
      </right>
      <top style="thin">
        <color theme="2" tint="-9.985656300546282E-2"/>
      </top>
      <bottom style="thin">
        <color theme="2" tint="-9.985656300546282E-2"/>
      </bottom>
      <diagonal/>
    </border>
    <border>
      <left style="thin">
        <color theme="2" tint="-9.9887081514938816E-2"/>
      </left>
      <right style="thin">
        <color theme="2" tint="-9.9887081514938816E-2"/>
      </right>
      <top style="thin">
        <color theme="2" tint="-9.9887081514938816E-2"/>
      </top>
      <bottom/>
      <diagonal/>
    </border>
    <border>
      <left style="thin">
        <color theme="2" tint="-9.982604449598681E-2"/>
      </left>
      <right style="thin">
        <color theme="2" tint="-9.982604449598681E-2"/>
      </right>
      <top style="thin">
        <color theme="2" tint="-9.985656300546282E-2"/>
      </top>
      <bottom style="thin">
        <color indexed="64"/>
      </bottom>
      <diagonal/>
    </border>
    <border>
      <left/>
      <right/>
      <top style="thin">
        <color theme="2" tint="-9.9887081514938816E-2"/>
      </top>
      <bottom/>
      <diagonal/>
    </border>
    <border>
      <left/>
      <right/>
      <top/>
      <bottom style="thin">
        <color theme="1" tint="0.49998474074526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887081514938816E-2"/>
      </left>
      <right style="thin">
        <color theme="2" tint="-9.985656300546282E-2"/>
      </right>
      <top style="thin">
        <color theme="2" tint="-9.985656300546282E-2"/>
      </top>
      <bottom style="thin">
        <color theme="2" tint="-9.985656300546282E-2"/>
      </bottom>
      <diagonal/>
    </border>
    <border>
      <left style="thin">
        <color theme="2" tint="-9.985656300546282E-2"/>
      </left>
      <right style="thin">
        <color theme="2" tint="-9.9887081514938816E-2"/>
      </right>
      <top style="thin">
        <color theme="2" tint="-9.985656300546282E-2"/>
      </top>
      <bottom style="thin">
        <color theme="2" tint="-9.985656300546282E-2"/>
      </bottom>
      <diagonal/>
    </border>
    <border>
      <left/>
      <right/>
      <top style="thin">
        <color theme="2" tint="-9.985656300546282E-2"/>
      </top>
      <bottom/>
      <diagonal/>
    </border>
    <border>
      <left style="double">
        <color rgb="FF3F3F3F"/>
      </left>
      <right style="double">
        <color rgb="FF3F3F3F"/>
      </right>
      <top style="double">
        <color rgb="FF3F3F3F"/>
      </top>
      <bottom style="double">
        <color rgb="FF3F3F3F"/>
      </bottom>
      <diagonal/>
    </border>
    <border>
      <left style="thin">
        <color theme="2" tint="-9.9948118533890809E-2"/>
      </left>
      <right/>
      <top style="thin">
        <color theme="2" tint="-9.9948118533890809E-2"/>
      </top>
      <bottom style="thin">
        <color theme="2" tint="-9.9948118533890809E-2"/>
      </bottom>
      <diagonal/>
    </border>
    <border>
      <left/>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right/>
      <top/>
      <bottom style="thin">
        <color theme="2" tint="-9.9948118533890809E-2"/>
      </bottom>
      <diagonal/>
    </border>
    <border>
      <left/>
      <right style="thin">
        <color theme="2" tint="-9.9917600024414813E-2"/>
      </right>
      <top style="thin">
        <color theme="2" tint="-9.9948118533890809E-2"/>
      </top>
      <bottom style="thin">
        <color theme="2" tint="-9.9948118533890809E-2"/>
      </bottom>
      <diagonal/>
    </border>
    <border>
      <left/>
      <right/>
      <top style="thin">
        <color indexed="64"/>
      </top>
      <bottom style="thin">
        <color indexed="64"/>
      </bottom>
      <diagonal/>
    </border>
    <border>
      <left/>
      <right style="thin">
        <color theme="2" tint="-9.9917600024414813E-2"/>
      </right>
      <top/>
      <bottom style="thin">
        <color theme="2" tint="-9.9948118533890809E-2"/>
      </bottom>
      <diagonal/>
    </border>
  </borders>
  <cellStyleXfs count="2">
    <xf numFmtId="0" fontId="0" fillId="0" borderId="0"/>
    <xf numFmtId="0" fontId="32" fillId="16" borderId="16" applyNumberFormat="0" applyAlignment="0" applyProtection="0"/>
  </cellStyleXfs>
  <cellXfs count="165">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center"/>
    </xf>
    <xf numFmtId="0" fontId="5" fillId="0" borderId="0" xfId="0" applyFont="1" applyAlignment="1">
      <alignment horizontal="center"/>
    </xf>
    <xf numFmtId="0" fontId="1" fillId="0" borderId="0" xfId="0" applyFont="1" applyAlignment="1">
      <alignment horizontal="center"/>
    </xf>
    <xf numFmtId="166" fontId="8" fillId="0" borderId="0" xfId="0" applyNumberFormat="1" applyFont="1" applyAlignment="1">
      <alignment horizontal="center"/>
    </xf>
    <xf numFmtId="165" fontId="8" fillId="0" borderId="0" xfId="0" applyNumberFormat="1" applyFont="1" applyAlignment="1">
      <alignment horizontal="center"/>
    </xf>
    <xf numFmtId="0" fontId="10"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horizontal="left" vertical="top"/>
    </xf>
    <xf numFmtId="166" fontId="11" fillId="0" borderId="0" xfId="0" applyNumberFormat="1"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vertical="top" wrapText="1"/>
    </xf>
    <xf numFmtId="0" fontId="16" fillId="0" borderId="0" xfId="0" applyFont="1" applyAlignment="1">
      <alignment horizontal="left" vertical="top" wrapText="1"/>
    </xf>
    <xf numFmtId="0" fontId="15" fillId="0" borderId="0" xfId="0" applyFont="1" applyAlignment="1">
      <alignment horizontal="center" vertical="top" wrapText="1"/>
    </xf>
    <xf numFmtId="0" fontId="9" fillId="0" borderId="0" xfId="0" applyFont="1" applyAlignment="1">
      <alignment horizontal="left" vertical="top"/>
    </xf>
    <xf numFmtId="0" fontId="16" fillId="13" borderId="0" xfId="0" applyFont="1" applyFill="1" applyAlignment="1">
      <alignment horizontal="center" vertical="center" wrapText="1"/>
    </xf>
    <xf numFmtId="0" fontId="16" fillId="13" borderId="0" xfId="0" applyFont="1" applyFill="1" applyAlignment="1">
      <alignment horizontal="center" vertical="center"/>
    </xf>
    <xf numFmtId="8" fontId="22" fillId="0" borderId="2" xfId="0" applyNumberFormat="1" applyFont="1" applyBorder="1" applyAlignment="1">
      <alignment horizontal="center" vertical="center"/>
    </xf>
    <xf numFmtId="8" fontId="21" fillId="0" borderId="2" xfId="0" applyNumberFormat="1" applyFont="1" applyBorder="1" applyAlignment="1">
      <alignment horizontal="center" vertical="center" wrapText="1"/>
    </xf>
    <xf numFmtId="0" fontId="22" fillId="0" borderId="2" xfId="0" applyFont="1" applyBorder="1" applyAlignment="1">
      <alignment horizontal="center" vertical="center"/>
    </xf>
    <xf numFmtId="8" fontId="22" fillId="13" borderId="2" xfId="0" applyNumberFormat="1" applyFont="1" applyFill="1" applyBorder="1" applyAlignment="1">
      <alignment horizontal="center" vertical="center"/>
    </xf>
    <xf numFmtId="0" fontId="20" fillId="0" borderId="0" xfId="0" applyFont="1" applyAlignment="1">
      <alignment horizontal="left" vertical="top"/>
    </xf>
    <xf numFmtId="40" fontId="22" fillId="13" borderId="2" xfId="0" applyNumberFormat="1" applyFont="1" applyFill="1" applyBorder="1" applyAlignment="1">
      <alignment horizontal="center" vertical="center"/>
    </xf>
    <xf numFmtId="40" fontId="22" fillId="13" borderId="3" xfId="0" applyNumberFormat="1" applyFont="1" applyFill="1" applyBorder="1" applyAlignment="1">
      <alignment horizontal="center" vertical="center"/>
    </xf>
    <xf numFmtId="166" fontId="7" fillId="0" borderId="0" xfId="0" applyNumberFormat="1" applyFont="1" applyAlignment="1">
      <alignment horizontal="center"/>
    </xf>
    <xf numFmtId="0" fontId="9" fillId="0" borderId="0" xfId="0" applyFont="1" applyAlignment="1">
      <alignment vertical="top" wrapText="1"/>
    </xf>
    <xf numFmtId="0" fontId="11" fillId="0" borderId="0" xfId="0" applyFont="1" applyAlignment="1">
      <alignment horizontal="right" vertical="top"/>
    </xf>
    <xf numFmtId="8" fontId="11" fillId="0" borderId="0" xfId="0" applyNumberFormat="1" applyFont="1" applyAlignment="1">
      <alignment horizontal="center" vertical="top" wrapText="1"/>
    </xf>
    <xf numFmtId="0" fontId="16" fillId="0" borderId="0" xfId="0" applyFont="1" applyAlignment="1">
      <alignment horizontal="center" vertical="center"/>
    </xf>
    <xf numFmtId="10" fontId="24" fillId="0" borderId="0" xfId="0" applyNumberFormat="1" applyFont="1" applyAlignment="1">
      <alignment horizontal="center"/>
    </xf>
    <xf numFmtId="0" fontId="26" fillId="0" borderId="0" xfId="0" applyFont="1" applyAlignment="1">
      <alignment horizontal="center"/>
    </xf>
    <xf numFmtId="0" fontId="8" fillId="0" borderId="0" xfId="0" applyFont="1"/>
    <xf numFmtId="0" fontId="14" fillId="0" borderId="0" xfId="0" applyFont="1" applyAlignment="1">
      <alignment horizontal="left" vertical="top" wrapText="1"/>
    </xf>
    <xf numFmtId="0" fontId="14" fillId="0" borderId="0" xfId="0" applyFont="1" applyAlignment="1">
      <alignment vertical="top" wrapText="1"/>
    </xf>
    <xf numFmtId="0" fontId="11" fillId="0" borderId="0" xfId="0" applyFont="1" applyAlignment="1">
      <alignment horizontal="right"/>
    </xf>
    <xf numFmtId="8" fontId="22" fillId="13" borderId="8" xfId="0" applyNumberFormat="1" applyFont="1" applyFill="1" applyBorder="1" applyAlignment="1">
      <alignment horizontal="center" vertical="center"/>
    </xf>
    <xf numFmtId="8" fontId="11" fillId="0" borderId="7" xfId="0" applyNumberFormat="1" applyFont="1" applyBorder="1" applyAlignment="1">
      <alignment horizontal="center" wrapText="1"/>
    </xf>
    <xf numFmtId="0" fontId="23" fillId="0" borderId="0" xfId="0" applyFont="1" applyAlignment="1">
      <alignment horizontal="right"/>
    </xf>
    <xf numFmtId="8" fontId="23" fillId="14" borderId="0" xfId="0" applyNumberFormat="1" applyFont="1" applyFill="1" applyAlignment="1">
      <alignment horizontal="center" wrapText="1"/>
    </xf>
    <xf numFmtId="164" fontId="11" fillId="0" borderId="9" xfId="0" applyNumberFormat="1" applyFont="1" applyBorder="1" applyAlignment="1">
      <alignment horizontal="center" wrapText="1"/>
    </xf>
    <xf numFmtId="0" fontId="12" fillId="0" borderId="0" xfId="0" applyFont="1" applyAlignment="1">
      <alignment horizontal="left"/>
    </xf>
    <xf numFmtId="0" fontId="11" fillId="0" borderId="0" xfId="0" applyFont="1" applyAlignment="1">
      <alignment horizontal="center" vertical="center" wrapText="1"/>
    </xf>
    <xf numFmtId="167" fontId="0" fillId="11" borderId="0" xfId="0" applyNumberFormat="1" applyFill="1" applyAlignment="1">
      <alignment horizontal="center"/>
    </xf>
    <xf numFmtId="167" fontId="0" fillId="12" borderId="0" xfId="0" applyNumberFormat="1" applyFill="1" applyAlignment="1">
      <alignment horizontal="center"/>
    </xf>
    <xf numFmtId="167" fontId="0" fillId="5" borderId="0" xfId="0" applyNumberFormat="1" applyFill="1" applyAlignment="1">
      <alignment horizontal="center"/>
    </xf>
    <xf numFmtId="167" fontId="0" fillId="4" borderId="0" xfId="0" applyNumberFormat="1" applyFill="1" applyAlignment="1">
      <alignment horizontal="center"/>
    </xf>
    <xf numFmtId="167" fontId="0" fillId="2" borderId="0" xfId="0" applyNumberFormat="1" applyFill="1" applyAlignment="1">
      <alignment horizontal="center"/>
    </xf>
    <xf numFmtId="167" fontId="0" fillId="9" borderId="0" xfId="0" applyNumberFormat="1" applyFill="1" applyAlignment="1">
      <alignment horizontal="center"/>
    </xf>
    <xf numFmtId="167" fontId="0" fillId="15" borderId="0" xfId="0" applyNumberFormat="1" applyFill="1" applyAlignment="1">
      <alignment horizontal="center"/>
    </xf>
    <xf numFmtId="167" fontId="0" fillId="10" borderId="0" xfId="0" applyNumberFormat="1" applyFill="1" applyAlignment="1">
      <alignment horizontal="center"/>
    </xf>
    <xf numFmtId="167" fontId="0" fillId="7" borderId="0" xfId="0" applyNumberFormat="1" applyFill="1" applyAlignment="1">
      <alignment horizontal="center"/>
    </xf>
    <xf numFmtId="167" fontId="0" fillId="6" borderId="0" xfId="0" applyNumberFormat="1" applyFill="1" applyAlignment="1">
      <alignment horizontal="center"/>
    </xf>
    <xf numFmtId="0" fontId="9" fillId="0" borderId="0" xfId="0" applyFont="1" applyAlignment="1">
      <alignment horizontal="left" vertical="top" wrapText="1"/>
    </xf>
    <xf numFmtId="0" fontId="28" fillId="0" borderId="0" xfId="0" applyFont="1" applyAlignment="1">
      <alignment horizontal="left" vertical="top"/>
    </xf>
    <xf numFmtId="0" fontId="29" fillId="0" borderId="0" xfId="0" applyFont="1" applyAlignment="1">
      <alignment horizontal="left"/>
    </xf>
    <xf numFmtId="167" fontId="4" fillId="0" borderId="0" xfId="0" applyNumberFormat="1" applyFont="1" applyAlignment="1">
      <alignment horizontal="center"/>
    </xf>
    <xf numFmtId="0" fontId="30" fillId="0" borderId="0" xfId="0" applyFont="1" applyAlignment="1">
      <alignment horizontal="left"/>
    </xf>
    <xf numFmtId="0" fontId="8" fillId="0" borderId="0" xfId="0" applyFont="1" applyAlignment="1">
      <alignment horizontal="center"/>
    </xf>
    <xf numFmtId="0" fontId="9" fillId="0" borderId="0" xfId="0" applyFont="1" applyAlignment="1">
      <alignment vertical="center"/>
    </xf>
    <xf numFmtId="40" fontId="23" fillId="14" borderId="0" xfId="0" applyNumberFormat="1" applyFont="1" applyFill="1" applyAlignment="1">
      <alignment horizontal="center" wrapText="1"/>
    </xf>
    <xf numFmtId="0" fontId="21" fillId="0" borderId="10" xfId="0" applyFont="1" applyBorder="1" applyAlignment="1">
      <alignment vertical="center" wrapText="1"/>
    </xf>
    <xf numFmtId="166" fontId="8" fillId="0" borderId="0" xfId="0" applyNumberFormat="1" applyFont="1" applyAlignment="1">
      <alignment horizontal="center" vertical="top"/>
    </xf>
    <xf numFmtId="0" fontId="9" fillId="0" borderId="0" xfId="0" applyFont="1" applyAlignment="1">
      <alignment vertical="top"/>
    </xf>
    <xf numFmtId="0" fontId="9" fillId="0" borderId="0" xfId="0" applyFont="1" applyAlignment="1">
      <alignment horizontal="center" vertical="top" wrapText="1"/>
    </xf>
    <xf numFmtId="0" fontId="2" fillId="0" borderId="0" xfId="0" applyFont="1" applyAlignment="1">
      <alignment horizontal="left"/>
    </xf>
    <xf numFmtId="0" fontId="21" fillId="0" borderId="13" xfId="0" applyFont="1" applyBorder="1" applyAlignment="1">
      <alignment horizontal="center" vertical="center" wrapText="1"/>
    </xf>
    <xf numFmtId="40" fontId="27" fillId="0" borderId="7" xfId="0" applyNumberFormat="1" applyFont="1" applyBorder="1" applyAlignment="1">
      <alignment horizontal="center" vertical="center"/>
    </xf>
    <xf numFmtId="8" fontId="22" fillId="0" borderId="7" xfId="0" applyNumberFormat="1" applyFont="1" applyBorder="1" applyAlignment="1">
      <alignment horizontal="center" vertical="center"/>
    </xf>
    <xf numFmtId="0" fontId="22" fillId="0" borderId="7" xfId="0" applyFont="1" applyBorder="1" applyAlignment="1">
      <alignment horizontal="center" vertical="center"/>
    </xf>
    <xf numFmtId="8" fontId="22" fillId="0" borderId="14" xfId="0" applyNumberFormat="1" applyFont="1" applyBorder="1" applyAlignment="1">
      <alignment horizontal="center" vertical="center"/>
    </xf>
    <xf numFmtId="0" fontId="25" fillId="0" borderId="0" xfId="0" applyFont="1" applyAlignment="1">
      <alignment vertical="top" wrapText="1"/>
    </xf>
    <xf numFmtId="40" fontId="21" fillId="3" borderId="2" xfId="0" applyNumberFormat="1" applyFont="1" applyFill="1" applyBorder="1" applyAlignment="1" applyProtection="1">
      <alignment horizontal="center" vertical="center" wrapText="1"/>
      <protection locked="0"/>
    </xf>
    <xf numFmtId="168" fontId="22" fillId="3" borderId="2" xfId="0" applyNumberFormat="1" applyFont="1" applyFill="1" applyBorder="1" applyAlignment="1" applyProtection="1">
      <alignment horizontal="center" vertical="center"/>
      <protection locked="0"/>
    </xf>
    <xf numFmtId="0" fontId="32" fillId="17" borderId="0" xfId="1" applyFill="1" applyBorder="1" applyProtection="1"/>
    <xf numFmtId="0" fontId="33" fillId="0" borderId="0" xfId="0" applyFont="1" applyAlignment="1">
      <alignment vertical="center"/>
    </xf>
    <xf numFmtId="0" fontId="34" fillId="0" borderId="0" xfId="0" applyFont="1" applyAlignment="1">
      <alignment vertical="center"/>
    </xf>
    <xf numFmtId="0" fontId="0" fillId="18" borderId="0" xfId="0" applyFill="1"/>
    <xf numFmtId="17" fontId="9" fillId="18" borderId="0" xfId="0" quotePrefix="1" applyNumberFormat="1" applyFont="1" applyFill="1" applyAlignment="1">
      <alignment horizontal="right" vertical="center"/>
    </xf>
    <xf numFmtId="0" fontId="36" fillId="0" borderId="0" xfId="0" applyFont="1"/>
    <xf numFmtId="0" fontId="2" fillId="0" borderId="0" xfId="0" applyFont="1" applyAlignment="1">
      <alignment horizontal="right"/>
    </xf>
    <xf numFmtId="167" fontId="2" fillId="19" borderId="0" xfId="0" applyNumberFormat="1" applyFont="1" applyFill="1" applyAlignment="1">
      <alignment horizontal="center"/>
    </xf>
    <xf numFmtId="167" fontId="2" fillId="7" borderId="0" xfId="0" applyNumberFormat="1" applyFont="1" applyFill="1" applyAlignment="1">
      <alignment horizontal="center"/>
    </xf>
    <xf numFmtId="0" fontId="2" fillId="0" borderId="0" xfId="0" applyFont="1" applyAlignment="1">
      <alignment vertical="center" textRotation="90"/>
    </xf>
    <xf numFmtId="167" fontId="2" fillId="11" borderId="0" xfId="0" applyNumberFormat="1" applyFont="1" applyFill="1" applyAlignment="1">
      <alignment horizontal="center"/>
    </xf>
    <xf numFmtId="167" fontId="2" fillId="10" borderId="0" xfId="0" applyNumberFormat="1" applyFont="1" applyFill="1" applyAlignment="1">
      <alignment horizontal="center"/>
    </xf>
    <xf numFmtId="167" fontId="2" fillId="12" borderId="0" xfId="0" applyNumberFormat="1" applyFont="1" applyFill="1" applyAlignment="1">
      <alignment horizontal="center"/>
    </xf>
    <xf numFmtId="167" fontId="2" fillId="8" borderId="0" xfId="0" applyNumberFormat="1" applyFont="1" applyFill="1" applyAlignment="1">
      <alignment horizontal="center"/>
    </xf>
    <xf numFmtId="167" fontId="2" fillId="5" borderId="0" xfId="0" applyNumberFormat="1" applyFont="1" applyFill="1" applyAlignment="1">
      <alignment horizontal="center"/>
    </xf>
    <xf numFmtId="167" fontId="2" fillId="4" borderId="0" xfId="0" applyNumberFormat="1" applyFont="1" applyFill="1" applyAlignment="1">
      <alignment horizontal="center"/>
    </xf>
    <xf numFmtId="167" fontId="2" fillId="2" borderId="0" xfId="0" applyNumberFormat="1" applyFont="1" applyFill="1" applyAlignment="1">
      <alignment horizontal="center"/>
    </xf>
    <xf numFmtId="167" fontId="2" fillId="9" borderId="0" xfId="0" applyNumberFormat="1" applyFont="1" applyFill="1" applyAlignment="1">
      <alignment horizontal="center"/>
    </xf>
    <xf numFmtId="167" fontId="2" fillId="20" borderId="0" xfId="0" applyNumberFormat="1" applyFont="1" applyFill="1" applyAlignment="1">
      <alignment horizontal="center"/>
    </xf>
    <xf numFmtId="0" fontId="38" fillId="0" borderId="0" xfId="0" applyFont="1"/>
    <xf numFmtId="0" fontId="1" fillId="18" borderId="0" xfId="0" applyFont="1" applyFill="1"/>
    <xf numFmtId="0" fontId="1" fillId="18" borderId="0" xfId="0" applyFont="1" applyFill="1" applyAlignment="1">
      <alignment horizontal="right"/>
    </xf>
    <xf numFmtId="167" fontId="4" fillId="0" borderId="0" xfId="0" applyNumberFormat="1" applyFont="1" applyAlignment="1">
      <alignment vertical="top"/>
    </xf>
    <xf numFmtId="0" fontId="0" fillId="3" borderId="11" xfId="0" applyFill="1" applyBorder="1" applyAlignment="1" applyProtection="1">
      <alignment horizontal="center"/>
      <protection locked="0"/>
    </xf>
    <xf numFmtId="169" fontId="0" fillId="3" borderId="11" xfId="0" applyNumberFormat="1" applyFill="1" applyBorder="1" applyAlignment="1" applyProtection="1">
      <alignment horizontal="center"/>
      <protection locked="0"/>
    </xf>
    <xf numFmtId="0" fontId="1" fillId="18" borderId="1" xfId="0" applyFont="1" applyFill="1" applyBorder="1" applyAlignment="1">
      <alignment horizontal="center" vertical="center"/>
    </xf>
    <xf numFmtId="0" fontId="39" fillId="0" borderId="0" xfId="0" applyFont="1" applyAlignment="1" applyProtection="1">
      <alignment horizontal="left"/>
      <protection locked="0"/>
    </xf>
    <xf numFmtId="0" fontId="21" fillId="0" borderId="0" xfId="0" applyFont="1" applyAlignment="1">
      <alignment vertical="center" wrapText="1"/>
    </xf>
    <xf numFmtId="40" fontId="23" fillId="0" borderId="0" xfId="0" applyNumberFormat="1" applyFont="1" applyAlignment="1">
      <alignment horizontal="center" wrapText="1"/>
    </xf>
    <xf numFmtId="0" fontId="5" fillId="0" borderId="0" xfId="0" applyFont="1" applyAlignment="1">
      <alignment horizontal="left"/>
    </xf>
    <xf numFmtId="0" fontId="45" fillId="0" borderId="0" xfId="0" applyFont="1" applyAlignment="1">
      <alignment horizontal="left" vertical="top"/>
    </xf>
    <xf numFmtId="166" fontId="46" fillId="0" borderId="0" xfId="0" applyNumberFormat="1" applyFont="1" applyAlignment="1">
      <alignment horizontal="center" vertical="top"/>
    </xf>
    <xf numFmtId="0" fontId="17" fillId="13" borderId="0" xfId="0" applyFont="1" applyFill="1" applyAlignment="1">
      <alignment horizontal="center" vertical="center" wrapText="1"/>
    </xf>
    <xf numFmtId="164" fontId="9" fillId="0" borderId="12" xfId="0" applyNumberFormat="1" applyFont="1" applyBorder="1" applyAlignment="1">
      <alignment vertical="top"/>
    </xf>
    <xf numFmtId="164" fontId="9" fillId="0" borderId="0" xfId="0" applyNumberFormat="1" applyFont="1" applyAlignment="1">
      <alignment vertical="top"/>
    </xf>
    <xf numFmtId="164" fontId="9" fillId="0" borderId="0" xfId="0" applyNumberFormat="1" applyFont="1" applyAlignment="1">
      <alignment vertical="top" wrapText="1"/>
    </xf>
    <xf numFmtId="164" fontId="9" fillId="0" borderId="18" xfId="0" applyNumberFormat="1" applyFont="1" applyBorder="1" applyAlignment="1">
      <alignment vertical="top" wrapText="1"/>
    </xf>
    <xf numFmtId="164" fontId="9" fillId="0" borderId="17" xfId="0" applyNumberFormat="1" applyFont="1" applyBorder="1" applyAlignment="1">
      <alignment vertical="top"/>
    </xf>
    <xf numFmtId="164" fontId="9" fillId="0" borderId="18" xfId="0" applyNumberFormat="1" applyFont="1" applyBorder="1" applyAlignment="1">
      <alignment vertical="top"/>
    </xf>
    <xf numFmtId="167" fontId="9" fillId="0" borderId="17" xfId="0" applyNumberFormat="1" applyFont="1" applyBorder="1" applyAlignment="1">
      <alignment horizontal="center" vertical="top" wrapText="1"/>
    </xf>
    <xf numFmtId="167" fontId="9" fillId="0" borderId="21" xfId="0" applyNumberFormat="1" applyFont="1" applyBorder="1" applyAlignment="1">
      <alignment vertical="top" wrapText="1"/>
    </xf>
    <xf numFmtId="167" fontId="9" fillId="0" borderId="21" xfId="0" applyNumberFormat="1" applyFont="1" applyBorder="1" applyAlignment="1">
      <alignment vertical="top"/>
    </xf>
    <xf numFmtId="167" fontId="9" fillId="0" borderId="17" xfId="0" applyNumberFormat="1" applyFont="1" applyBorder="1" applyAlignment="1">
      <alignment horizontal="center" vertical="top"/>
    </xf>
    <xf numFmtId="167" fontId="9" fillId="0" borderId="19" xfId="0" applyNumberFormat="1" applyFont="1" applyBorder="1" applyAlignment="1">
      <alignment vertical="top"/>
    </xf>
    <xf numFmtId="167" fontId="9" fillId="0" borderId="19" xfId="0" applyNumberFormat="1" applyFont="1" applyBorder="1" applyAlignment="1">
      <alignment vertical="top" wrapText="1"/>
    </xf>
    <xf numFmtId="167" fontId="22" fillId="0" borderId="7" xfId="0" applyNumberFormat="1" applyFont="1" applyBorder="1" applyAlignment="1">
      <alignment horizontal="center" vertical="center"/>
    </xf>
    <xf numFmtId="0" fontId="9" fillId="0" borderId="12" xfId="0" applyFont="1" applyBorder="1" applyAlignment="1">
      <alignment vertical="top" wrapText="1"/>
    </xf>
    <xf numFmtId="0" fontId="9" fillId="0" borderId="12" xfId="0" applyFont="1" applyBorder="1" applyAlignment="1">
      <alignment vertical="top"/>
    </xf>
    <xf numFmtId="0" fontId="9" fillId="0" borderId="12" xfId="0" applyFont="1" applyBorder="1" applyAlignment="1">
      <alignment horizontal="left" vertical="top"/>
    </xf>
    <xf numFmtId="8" fontId="22" fillId="13" borderId="3" xfId="0" applyNumberFormat="1" applyFont="1" applyFill="1" applyBorder="1" applyAlignment="1">
      <alignment horizontal="center" vertical="center"/>
    </xf>
    <xf numFmtId="164" fontId="16" fillId="0" borderId="0" xfId="0" applyNumberFormat="1" applyFont="1" applyAlignment="1">
      <alignment horizontal="left" vertical="top" wrapText="1"/>
    </xf>
    <xf numFmtId="0" fontId="16" fillId="0" borderId="0" xfId="0" applyFont="1" applyAlignment="1">
      <alignment horizontal="left" vertical="top"/>
    </xf>
    <xf numFmtId="40" fontId="48" fillId="0" borderId="10" xfId="0" applyNumberFormat="1" applyFont="1" applyBorder="1" applyAlignment="1">
      <alignment horizontal="center" vertical="center" wrapText="1"/>
    </xf>
    <xf numFmtId="0" fontId="49" fillId="0" borderId="0" xfId="0" applyFont="1"/>
    <xf numFmtId="164" fontId="2" fillId="0" borderId="12" xfId="0" applyNumberFormat="1" applyFont="1" applyBorder="1" applyAlignment="1">
      <alignment vertical="top"/>
    </xf>
    <xf numFmtId="164" fontId="2" fillId="0" borderId="17" xfId="0" applyNumberFormat="1" applyFont="1" applyBorder="1" applyAlignment="1">
      <alignment vertical="top"/>
    </xf>
    <xf numFmtId="167" fontId="2" fillId="0" borderId="19" xfId="0" applyNumberFormat="1" applyFont="1" applyBorder="1" applyAlignment="1">
      <alignment vertical="top" wrapText="1"/>
    </xf>
    <xf numFmtId="167" fontId="9" fillId="0" borderId="0" xfId="0" applyNumberFormat="1" applyFont="1" applyAlignment="1">
      <alignment horizontal="center" vertical="top"/>
    </xf>
    <xf numFmtId="167" fontId="9" fillId="0" borderId="0" xfId="0" applyNumberFormat="1" applyFont="1" applyAlignment="1">
      <alignment horizontal="center" vertical="top" wrapText="1"/>
    </xf>
    <xf numFmtId="0" fontId="19" fillId="0" borderId="0" xfId="0" applyFont="1" applyAlignment="1">
      <alignment horizontal="center" vertical="top" wrapText="1"/>
    </xf>
    <xf numFmtId="0" fontId="33" fillId="0" borderId="0" xfId="0" applyFont="1" applyAlignment="1">
      <alignment horizontal="center" vertical="center"/>
    </xf>
    <xf numFmtId="0" fontId="34" fillId="0" borderId="0" xfId="0" applyFont="1" applyAlignment="1">
      <alignment horizontal="center" vertical="center"/>
    </xf>
    <xf numFmtId="0" fontId="37" fillId="0" borderId="0" xfId="0" applyFont="1" applyAlignment="1">
      <alignment horizontal="left" vertical="top" wrapText="1"/>
    </xf>
    <xf numFmtId="167" fontId="4" fillId="0" borderId="0" xfId="0" applyNumberFormat="1" applyFont="1" applyAlignment="1">
      <alignment horizontal="left" vertical="center"/>
    </xf>
    <xf numFmtId="0" fontId="36" fillId="0" borderId="0" xfId="0" applyFont="1" applyAlignment="1">
      <alignment horizontal="left" vertical="top" wrapText="1"/>
    </xf>
    <xf numFmtId="164" fontId="9" fillId="0" borderId="12" xfId="0" applyNumberFormat="1" applyFont="1" applyBorder="1" applyAlignment="1">
      <alignment horizontal="center" vertical="top" wrapText="1"/>
    </xf>
    <xf numFmtId="0" fontId="9" fillId="0" borderId="12" xfId="0" applyFont="1" applyBorder="1" applyAlignment="1">
      <alignment horizontal="left" vertical="top" wrapText="1"/>
    </xf>
    <xf numFmtId="0" fontId="11" fillId="3" borderId="1" xfId="0" applyFont="1" applyFill="1" applyBorder="1" applyAlignment="1" applyProtection="1">
      <alignment horizontal="left" vertical="top"/>
      <protection locked="0"/>
    </xf>
    <xf numFmtId="0" fontId="9" fillId="0" borderId="0" xfId="0" applyFont="1" applyAlignment="1">
      <alignment horizontal="left" vertical="top" wrapText="1"/>
    </xf>
    <xf numFmtId="0" fontId="25" fillId="0" borderId="15" xfId="0" applyFont="1" applyBorder="1" applyAlignment="1">
      <alignment horizontal="left" vertical="top" wrapText="1"/>
    </xf>
    <xf numFmtId="0" fontId="9" fillId="0" borderId="0" xfId="0" applyFont="1" applyAlignment="1">
      <alignment horizontal="left" vertical="top"/>
    </xf>
    <xf numFmtId="0" fontId="9" fillId="13" borderId="0" xfId="0" applyFont="1" applyFill="1" applyAlignment="1">
      <alignment horizontal="center" vertical="top" wrapText="1"/>
    </xf>
    <xf numFmtId="0" fontId="9" fillId="13" borderId="0" xfId="0" applyFont="1" applyFill="1" applyAlignment="1">
      <alignment horizontal="left" vertical="center" wrapText="1"/>
    </xf>
    <xf numFmtId="0" fontId="6" fillId="0" borderId="0" xfId="0" applyFont="1" applyAlignment="1">
      <alignment horizontal="center"/>
    </xf>
    <xf numFmtId="0" fontId="11" fillId="0" borderId="0" xfId="0" applyFont="1" applyAlignment="1">
      <alignment horizontal="center" vertical="top"/>
    </xf>
    <xf numFmtId="0" fontId="7" fillId="0" borderId="0" xfId="0" applyFont="1" applyAlignment="1">
      <alignment horizontal="left" vertical="top" wrapText="1"/>
    </xf>
    <xf numFmtId="0" fontId="7" fillId="0" borderId="0" xfId="0" applyFont="1" applyAlignment="1">
      <alignment horizontal="center" vertical="center" wrapText="1"/>
    </xf>
    <xf numFmtId="0" fontId="14" fillId="0" borderId="0" xfId="0" applyFont="1" applyAlignment="1">
      <alignment horizontal="left" vertical="top" wrapText="1"/>
    </xf>
    <xf numFmtId="0" fontId="16" fillId="13" borderId="0" xfId="0" applyFont="1" applyFill="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14" fillId="0" borderId="0" xfId="0" applyFont="1" applyAlignment="1">
      <alignment horizontal="center" vertical="top"/>
    </xf>
    <xf numFmtId="0" fontId="12" fillId="0" borderId="0" xfId="0" applyFont="1" applyAlignment="1">
      <alignment horizontal="center" vertical="center" wrapText="1"/>
    </xf>
    <xf numFmtId="2" fontId="9" fillId="0" borderId="12" xfId="0" applyNumberFormat="1" applyFont="1" applyBorder="1" applyAlignment="1">
      <alignment horizontal="center" vertical="top" wrapText="1"/>
    </xf>
    <xf numFmtId="0" fontId="19" fillId="13" borderId="20" xfId="0" applyFont="1" applyFill="1" applyBorder="1" applyAlignment="1">
      <alignment horizontal="center" vertical="center" wrapText="1"/>
    </xf>
    <xf numFmtId="0" fontId="19" fillId="13" borderId="23" xfId="0" applyFont="1" applyFill="1" applyBorder="1" applyAlignment="1">
      <alignment horizontal="center" vertical="center" wrapText="1"/>
    </xf>
    <xf numFmtId="0" fontId="11" fillId="3" borderId="22" xfId="0" applyFont="1" applyFill="1" applyBorder="1" applyAlignment="1" applyProtection="1">
      <alignment horizontal="left" vertical="top"/>
      <protection locked="0"/>
    </xf>
    <xf numFmtId="0" fontId="43" fillId="0" borderId="0" xfId="0" applyFont="1" applyAlignment="1">
      <alignment horizontal="left" vertical="top" wrapText="1"/>
    </xf>
  </cellXfs>
  <cellStyles count="2">
    <cellStyle name="Check Cell" xfId="1" builtinId="23"/>
    <cellStyle name="Normal" xfId="0" builtinId="0"/>
  </cellStyles>
  <dxfs count="0"/>
  <tableStyles count="0" defaultTableStyle="TableStyleMedium2" defaultPivotStyle="PivotStyleLight16"/>
  <colors>
    <mruColors>
      <color rgb="FF375623"/>
      <color rgb="FFF2F7FC"/>
      <color rgb="FFFFFFEF"/>
      <color rgb="FFFFFFD9"/>
      <color rgb="FFF9F9F9"/>
      <color rgb="FFF2F8E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361949</xdr:colOff>
      <xdr:row>2</xdr:row>
      <xdr:rowOff>205688</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1035"/>
        <a:stretch/>
      </xdr:blipFill>
      <xdr:spPr>
        <a:xfrm>
          <a:off x="57150" y="0"/>
          <a:ext cx="466724" cy="6311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361949</xdr:colOff>
      <xdr:row>2</xdr:row>
      <xdr:rowOff>205688</xdr:rowOff>
    </xdr:to>
    <xdr:pic>
      <xdr:nvPicPr>
        <xdr:cNvPr id="2" name="Picture 1">
          <a:extLst>
            <a:ext uri="{FF2B5EF4-FFF2-40B4-BE49-F238E27FC236}">
              <a16:creationId xmlns:a16="http://schemas.microsoft.com/office/drawing/2014/main" id="{6D072773-4C60-496A-B500-2455A1F8A9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1035"/>
        <a:stretch/>
      </xdr:blipFill>
      <xdr:spPr>
        <a:xfrm>
          <a:off x="57150" y="0"/>
          <a:ext cx="466724" cy="634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361949</xdr:colOff>
      <xdr:row>2</xdr:row>
      <xdr:rowOff>205688</xdr:rowOff>
    </xdr:to>
    <xdr:pic>
      <xdr:nvPicPr>
        <xdr:cNvPr id="2" name="Picture 1">
          <a:extLst>
            <a:ext uri="{FF2B5EF4-FFF2-40B4-BE49-F238E27FC236}">
              <a16:creationId xmlns:a16="http://schemas.microsoft.com/office/drawing/2014/main" id="{0EAD4CE5-2BB5-4514-9F69-5029D742381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1035"/>
        <a:stretch/>
      </xdr:blipFill>
      <xdr:spPr>
        <a:xfrm>
          <a:off x="57150" y="0"/>
          <a:ext cx="466724" cy="6343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xdr:colOff>
      <xdr:row>0</xdr:row>
      <xdr:rowOff>15240</xdr:rowOff>
    </xdr:from>
    <xdr:to>
      <xdr:col>2</xdr:col>
      <xdr:colOff>179070</xdr:colOff>
      <xdr:row>3</xdr:row>
      <xdr:rowOff>64770</xdr:rowOff>
    </xdr:to>
    <xdr:pic>
      <xdr:nvPicPr>
        <xdr:cNvPr id="2" name="Picture 1" descr="Logo&#10;&#10;Description automatically generated">
          <a:extLst>
            <a:ext uri="{FF2B5EF4-FFF2-40B4-BE49-F238E27FC236}">
              <a16:creationId xmlns:a16="http://schemas.microsoft.com/office/drawing/2014/main" id="{37E22775-C0CE-4603-88F7-3D4C935C6E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375285" y="15240"/>
          <a:ext cx="546735" cy="706755"/>
        </a:xfrm>
        <a:prstGeom prst="rect">
          <a:avLst/>
        </a:prstGeom>
      </xdr:spPr>
    </xdr:pic>
    <xdr:clientData/>
  </xdr:twoCellAnchor>
  <xdr:oneCellAnchor>
    <xdr:from>
      <xdr:col>2</xdr:col>
      <xdr:colOff>295283</xdr:colOff>
      <xdr:row>22</xdr:row>
      <xdr:rowOff>4183</xdr:rowOff>
    </xdr:from>
    <xdr:ext cx="233205" cy="850554"/>
    <xdr:sp macro="" textlink="">
      <xdr:nvSpPr>
        <xdr:cNvPr id="3" name="TextBox 2">
          <a:extLst>
            <a:ext uri="{FF2B5EF4-FFF2-40B4-BE49-F238E27FC236}">
              <a16:creationId xmlns:a16="http://schemas.microsoft.com/office/drawing/2014/main" id="{422E31D6-D0BF-4F39-9C19-56DC454C4ACA}"/>
            </a:ext>
          </a:extLst>
        </xdr:cNvPr>
        <xdr:cNvSpPr txBox="1"/>
      </xdr:nvSpPr>
      <xdr:spPr>
        <a:xfrm rot="16200000">
          <a:off x="729559" y="4265732"/>
          <a:ext cx="850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0" i="1"/>
            <a:t>LPC ESD Value</a:t>
          </a: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84A35-A956-46DC-B604-BA6886652951}">
  <sheetPr>
    <pageSetUpPr fitToPage="1"/>
  </sheetPr>
  <dimension ref="A1:U59"/>
  <sheetViews>
    <sheetView showGridLines="0" topLeftCell="A16" zoomScaleNormal="100" workbookViewId="0">
      <selection activeCell="K22" sqref="K22"/>
    </sheetView>
  </sheetViews>
  <sheetFormatPr defaultColWidth="8.85546875" defaultRowHeight="15" x14ac:dyDescent="0.25"/>
  <cols>
    <col min="1" max="1" width="2.42578125" customWidth="1"/>
    <col min="2" max="2" width="11.5703125" style="1" customWidth="1"/>
    <col min="3" max="3" width="14.28515625" style="1" customWidth="1"/>
    <col min="4" max="4" width="2.28515625" style="5" customWidth="1"/>
    <col min="5" max="5" width="12.140625" style="1" customWidth="1"/>
    <col min="6" max="6" width="2.28515625" style="1" customWidth="1"/>
    <col min="7" max="7" width="13.28515625" style="1" customWidth="1"/>
    <col min="8" max="8" width="2.28515625" style="5" customWidth="1"/>
    <col min="9" max="9" width="15.5703125" style="1" customWidth="1"/>
    <col min="10" max="10" width="2.28515625" style="1" customWidth="1"/>
    <col min="11" max="11" width="15.42578125" style="1" customWidth="1"/>
    <col min="12" max="12" width="9.42578125" style="34" customWidth="1"/>
    <col min="13" max="13" width="8.85546875" customWidth="1"/>
  </cols>
  <sheetData>
    <row r="1" spans="1:11" s="6" customFormat="1" ht="19.5" customHeight="1" x14ac:dyDescent="0.3">
      <c r="B1" s="149" t="s">
        <v>16</v>
      </c>
      <c r="C1" s="149"/>
      <c r="D1" s="149"/>
      <c r="E1" s="149"/>
      <c r="F1" s="149"/>
      <c r="G1" s="149"/>
      <c r="H1" s="149"/>
      <c r="I1" s="149"/>
      <c r="J1" s="149"/>
      <c r="K1" s="149"/>
    </row>
    <row r="2" spans="1:11" s="6" customFormat="1" ht="14.25" customHeight="1" x14ac:dyDescent="0.25">
      <c r="A2" s="9"/>
      <c r="B2" s="150" t="s">
        <v>17</v>
      </c>
      <c r="C2" s="150"/>
      <c r="D2" s="150"/>
      <c r="E2" s="150"/>
      <c r="F2" s="150"/>
      <c r="G2" s="150"/>
      <c r="H2" s="150"/>
      <c r="I2" s="150"/>
      <c r="J2" s="150"/>
      <c r="K2" s="150"/>
    </row>
    <row r="3" spans="1:11" s="6" customFormat="1" ht="20.45" customHeight="1" x14ac:dyDescent="0.25">
      <c r="A3" s="10"/>
      <c r="B3" s="11"/>
      <c r="C3" s="12"/>
      <c r="D3" s="13"/>
      <c r="E3" s="12"/>
      <c r="F3" s="12"/>
      <c r="G3" s="12"/>
      <c r="H3" s="13"/>
      <c r="I3" s="12"/>
      <c r="J3" s="12"/>
      <c r="K3" s="12"/>
    </row>
    <row r="4" spans="1:11" s="6" customFormat="1" ht="15" customHeight="1" x14ac:dyDescent="0.25">
      <c r="A4" s="151" t="s">
        <v>18</v>
      </c>
      <c r="B4" s="151"/>
      <c r="C4" s="151"/>
      <c r="D4" s="151"/>
      <c r="E4" s="151"/>
      <c r="F4" s="151"/>
      <c r="G4" s="151"/>
      <c r="H4" s="151"/>
      <c r="I4" s="151"/>
      <c r="J4" s="151"/>
      <c r="K4" s="151"/>
    </row>
    <row r="5" spans="1:11" s="6" customFormat="1" ht="12.75" customHeight="1" x14ac:dyDescent="0.25">
      <c r="A5" s="152" t="s">
        <v>19</v>
      </c>
      <c r="B5" s="152"/>
      <c r="C5" s="152"/>
      <c r="D5" s="152"/>
      <c r="E5" s="152"/>
      <c r="F5" s="152"/>
      <c r="G5" s="152"/>
      <c r="H5" s="152"/>
      <c r="I5" s="152"/>
      <c r="J5" s="152"/>
      <c r="K5" s="152"/>
    </row>
    <row r="6" spans="1:11" s="6" customFormat="1" ht="12.75" customHeight="1" x14ac:dyDescent="0.25">
      <c r="A6" s="44"/>
      <c r="B6" s="44"/>
      <c r="C6" s="44"/>
      <c r="D6" s="44"/>
      <c r="E6" s="44"/>
      <c r="F6" s="44"/>
      <c r="G6" s="44"/>
      <c r="H6" s="44"/>
      <c r="I6" s="44"/>
      <c r="J6" s="44"/>
      <c r="K6" s="44"/>
    </row>
    <row r="7" spans="1:11" s="6" customFormat="1" ht="12" customHeight="1" x14ac:dyDescent="0.25">
      <c r="A7" s="16"/>
      <c r="B7" s="16"/>
      <c r="C7" s="16"/>
      <c r="D7" s="16"/>
      <c r="E7" s="16"/>
      <c r="F7" s="16"/>
      <c r="G7" s="16"/>
      <c r="H7" s="16"/>
      <c r="I7" s="16"/>
      <c r="J7" s="16"/>
      <c r="K7" s="16"/>
    </row>
    <row r="8" spans="1:11" s="6" customFormat="1" ht="12" customHeight="1" x14ac:dyDescent="0.25">
      <c r="A8" s="16"/>
      <c r="B8" s="35" t="s">
        <v>20</v>
      </c>
      <c r="C8" s="143" t="s">
        <v>21</v>
      </c>
      <c r="D8" s="143"/>
      <c r="E8" s="143"/>
      <c r="F8" s="16"/>
      <c r="G8" s="16"/>
      <c r="H8" s="16"/>
      <c r="I8" s="16"/>
      <c r="J8" s="16"/>
      <c r="K8" s="16"/>
    </row>
    <row r="9" spans="1:11" s="6" customFormat="1" ht="12" customHeight="1" x14ac:dyDescent="0.25">
      <c r="A9" s="16"/>
      <c r="B9" s="16"/>
      <c r="C9" s="16"/>
      <c r="D9" s="16"/>
      <c r="E9" s="16"/>
      <c r="F9" s="16"/>
      <c r="G9" s="16"/>
      <c r="H9" s="16"/>
      <c r="I9" s="16"/>
      <c r="J9" s="16"/>
      <c r="K9" s="16"/>
    </row>
    <row r="10" spans="1:11" s="27" customFormat="1" ht="15" customHeight="1" x14ac:dyDescent="0.2">
      <c r="A10" s="8"/>
      <c r="B10" s="61" t="s">
        <v>22</v>
      </c>
      <c r="C10" s="36"/>
      <c r="D10" s="36"/>
      <c r="E10" s="36"/>
      <c r="F10" s="36"/>
      <c r="G10" s="36"/>
      <c r="H10" s="36"/>
      <c r="I10" s="36"/>
      <c r="J10" s="36"/>
      <c r="K10" s="36"/>
    </row>
    <row r="11" spans="1:11" s="6" customFormat="1" ht="25.5" customHeight="1" x14ac:dyDescent="0.25">
      <c r="A11" s="14"/>
      <c r="B11" s="154" t="s">
        <v>23</v>
      </c>
      <c r="C11" s="154"/>
      <c r="D11" s="154"/>
      <c r="E11" s="18" t="s">
        <v>24</v>
      </c>
      <c r="F11" s="19"/>
      <c r="G11" s="18" t="s">
        <v>25</v>
      </c>
      <c r="H11" s="19"/>
      <c r="I11" s="18" t="s">
        <v>26</v>
      </c>
      <c r="J11" s="18"/>
      <c r="K11" s="18" t="s">
        <v>27</v>
      </c>
    </row>
    <row r="12" spans="1:11" s="6" customFormat="1" ht="12" customHeight="1" x14ac:dyDescent="0.25">
      <c r="A12" s="14"/>
      <c r="B12" s="155" t="s">
        <v>28</v>
      </c>
      <c r="C12" s="156"/>
      <c r="D12" s="157"/>
      <c r="E12" s="74">
        <v>1</v>
      </c>
      <c r="F12" s="20" t="s">
        <v>29</v>
      </c>
      <c r="G12" s="75">
        <v>1</v>
      </c>
      <c r="H12" s="20" t="s">
        <v>29</v>
      </c>
      <c r="I12" s="22">
        <v>2.5</v>
      </c>
      <c r="J12" s="20" t="s">
        <v>30</v>
      </c>
      <c r="K12" s="25">
        <f>E12*G12*I12</f>
        <v>2.5</v>
      </c>
    </row>
    <row r="13" spans="1:11" s="6" customFormat="1" ht="12" customHeight="1" x14ac:dyDescent="0.25">
      <c r="A13" s="14"/>
      <c r="B13" s="155" t="s">
        <v>31</v>
      </c>
      <c r="C13" s="156"/>
      <c r="D13" s="157"/>
      <c r="E13" s="74"/>
      <c r="F13" s="20" t="s">
        <v>29</v>
      </c>
      <c r="G13" s="75"/>
      <c r="H13" s="20" t="s">
        <v>29</v>
      </c>
      <c r="I13" s="22">
        <v>2.1</v>
      </c>
      <c r="J13" s="20" t="s">
        <v>30</v>
      </c>
      <c r="K13" s="25">
        <f>E13*G13*I13</f>
        <v>0</v>
      </c>
    </row>
    <row r="14" spans="1:11" s="6" customFormat="1" ht="12" customHeight="1" x14ac:dyDescent="0.25">
      <c r="A14" s="14"/>
      <c r="B14" s="155" t="s">
        <v>32</v>
      </c>
      <c r="C14" s="156"/>
      <c r="D14" s="157"/>
      <c r="E14" s="74"/>
      <c r="F14" s="20" t="s">
        <v>29</v>
      </c>
      <c r="G14" s="75"/>
      <c r="H14" s="20" t="s">
        <v>29</v>
      </c>
      <c r="I14" s="22">
        <v>1.8</v>
      </c>
      <c r="J14" s="20" t="s">
        <v>30</v>
      </c>
      <c r="K14" s="25">
        <f>E14*G14*I14</f>
        <v>0</v>
      </c>
    </row>
    <row r="15" spans="1:11" s="6" customFormat="1" ht="12" customHeight="1" x14ac:dyDescent="0.25">
      <c r="A15" s="14"/>
      <c r="B15" s="155" t="s">
        <v>33</v>
      </c>
      <c r="C15" s="156"/>
      <c r="D15" s="157"/>
      <c r="E15" s="74"/>
      <c r="F15" s="20" t="s">
        <v>29</v>
      </c>
      <c r="G15" s="75"/>
      <c r="H15" s="20" t="s">
        <v>29</v>
      </c>
      <c r="I15" s="22">
        <v>1.6</v>
      </c>
      <c r="J15" s="20" t="s">
        <v>30</v>
      </c>
      <c r="K15" s="26">
        <f>E15*G15*I15</f>
        <v>0</v>
      </c>
    </row>
    <row r="16" spans="1:11" s="6" customFormat="1" ht="13.5" customHeight="1" x14ac:dyDescent="0.25">
      <c r="A16" s="14"/>
      <c r="B16" s="63"/>
      <c r="C16" s="63"/>
      <c r="D16" s="63"/>
      <c r="E16" s="63"/>
      <c r="F16" s="63"/>
      <c r="G16" s="63"/>
      <c r="H16" s="63"/>
      <c r="I16" s="63"/>
      <c r="J16" s="40" t="s">
        <v>34</v>
      </c>
      <c r="K16" s="62">
        <f>SUM(K12:K15)</f>
        <v>2.5</v>
      </c>
    </row>
    <row r="17" spans="1:14" s="6" customFormat="1" ht="14.45" customHeight="1" x14ac:dyDescent="0.25">
      <c r="A17" s="14"/>
      <c r="B17" s="153"/>
      <c r="C17" s="153"/>
      <c r="D17" s="153"/>
      <c r="E17" s="153"/>
      <c r="F17" s="153"/>
      <c r="G17" s="153"/>
      <c r="H17" s="153"/>
      <c r="I17" s="153"/>
      <c r="J17" s="153"/>
      <c r="K17" s="153"/>
    </row>
    <row r="18" spans="1:14" s="6" customFormat="1" ht="12" customHeight="1" x14ac:dyDescent="0.25">
      <c r="A18" s="16"/>
      <c r="B18" s="144" t="s">
        <v>35</v>
      </c>
      <c r="C18" s="144"/>
      <c r="D18" s="144"/>
      <c r="E18" s="144"/>
      <c r="F18" s="144"/>
      <c r="G18" s="144"/>
      <c r="H18" s="144"/>
      <c r="I18" s="144"/>
      <c r="J18" s="144"/>
      <c r="K18" s="144"/>
    </row>
    <row r="19" spans="1:14" s="6" customFormat="1" ht="25.5" customHeight="1" x14ac:dyDescent="0.25">
      <c r="A19" s="14"/>
      <c r="B19" s="18" t="s">
        <v>36</v>
      </c>
      <c r="C19" s="18" t="s">
        <v>37</v>
      </c>
      <c r="D19" s="19"/>
      <c r="E19" s="18" t="s">
        <v>38</v>
      </c>
      <c r="F19" s="19"/>
      <c r="G19" s="18" t="s">
        <v>39</v>
      </c>
      <c r="H19" s="19"/>
      <c r="I19" s="19" t="s">
        <v>40</v>
      </c>
      <c r="L19" s="31"/>
    </row>
    <row r="20" spans="1:14" s="6" customFormat="1" ht="12" customHeight="1" x14ac:dyDescent="0.25">
      <c r="A20" s="14"/>
      <c r="B20" s="68" t="s">
        <v>41</v>
      </c>
      <c r="C20" s="69">
        <f>K12</f>
        <v>2.5</v>
      </c>
      <c r="D20" s="70" t="s">
        <v>29</v>
      </c>
      <c r="E20" s="71">
        <v>25</v>
      </c>
      <c r="F20" s="72" t="s">
        <v>29</v>
      </c>
      <c r="G20" s="21">
        <f>VLOOKUP($C$8,$B$37:$G$40,3,FALSE)</f>
        <v>56.49</v>
      </c>
      <c r="H20" s="20" t="s">
        <v>30</v>
      </c>
      <c r="I20" s="23">
        <f>G20*C20*E20</f>
        <v>3530.625</v>
      </c>
      <c r="L20" s="31"/>
    </row>
    <row r="21" spans="1:14" s="6" customFormat="1" ht="12" customHeight="1" x14ac:dyDescent="0.25">
      <c r="A21" s="14"/>
      <c r="B21" s="68" t="s">
        <v>42</v>
      </c>
      <c r="C21" s="69">
        <f t="shared" ref="C21:C23" si="0">K13</f>
        <v>0</v>
      </c>
      <c r="D21" s="70" t="s">
        <v>29</v>
      </c>
      <c r="E21" s="71">
        <v>25</v>
      </c>
      <c r="F21" s="72" t="s">
        <v>29</v>
      </c>
      <c r="G21" s="21">
        <f>VLOOKUP($C$8,$B$37:$G$40,3,FALSE)</f>
        <v>56.49</v>
      </c>
      <c r="H21" s="20" t="s">
        <v>30</v>
      </c>
      <c r="I21" s="23">
        <f>G21*C21*E21</f>
        <v>0</v>
      </c>
      <c r="L21" s="31"/>
    </row>
    <row r="22" spans="1:14" s="6" customFormat="1" ht="12" customHeight="1" x14ac:dyDescent="0.25">
      <c r="A22" s="14"/>
      <c r="B22" s="68" t="s">
        <v>43</v>
      </c>
      <c r="C22" s="69">
        <f t="shared" si="0"/>
        <v>0</v>
      </c>
      <c r="D22" s="70" t="s">
        <v>29</v>
      </c>
      <c r="E22" s="71">
        <v>25</v>
      </c>
      <c r="F22" s="72" t="s">
        <v>29</v>
      </c>
      <c r="G22" s="21">
        <f>VLOOKUP($C$8,$B$37:$G$40,3,FALSE)</f>
        <v>56.49</v>
      </c>
      <c r="H22" s="20" t="s">
        <v>30</v>
      </c>
      <c r="I22" s="23">
        <f>G22*C22*E22</f>
        <v>0</v>
      </c>
      <c r="L22" s="31"/>
      <c r="N22" s="7"/>
    </row>
    <row r="23" spans="1:14" s="6" customFormat="1" ht="12" customHeight="1" x14ac:dyDescent="0.25">
      <c r="A23" s="14"/>
      <c r="B23" s="68" t="s">
        <v>44</v>
      </c>
      <c r="C23" s="69">
        <f t="shared" si="0"/>
        <v>0</v>
      </c>
      <c r="D23" s="70" t="s">
        <v>29</v>
      </c>
      <c r="E23" s="71">
        <v>25</v>
      </c>
      <c r="F23" s="72" t="s">
        <v>29</v>
      </c>
      <c r="G23" s="21">
        <f>VLOOKUP($C$8,$B$37:$G$40,3,FALSE)</f>
        <v>56.49</v>
      </c>
      <c r="H23" s="20" t="s">
        <v>30</v>
      </c>
      <c r="I23" s="38">
        <f>G23*C23*E23</f>
        <v>0</v>
      </c>
      <c r="L23" s="31"/>
    </row>
    <row r="24" spans="1:14" s="6" customFormat="1" ht="13.5" customHeight="1" x14ac:dyDescent="0.25">
      <c r="A24" s="14"/>
      <c r="B24" s="145" t="s">
        <v>45</v>
      </c>
      <c r="C24" s="145"/>
      <c r="D24" s="145"/>
      <c r="E24" s="145"/>
      <c r="F24" s="73"/>
      <c r="G24" s="73"/>
      <c r="H24" s="37" t="s">
        <v>46</v>
      </c>
      <c r="I24" s="39">
        <f>SUM(I20:I23)</f>
        <v>3530.625</v>
      </c>
      <c r="L24" s="31"/>
      <c r="M24" s="32"/>
    </row>
    <row r="25" spans="1:14" s="6" customFormat="1" ht="14.1" customHeight="1" x14ac:dyDescent="0.25">
      <c r="A25" s="14"/>
      <c r="B25" s="15"/>
      <c r="C25" s="15"/>
      <c r="D25" s="14"/>
      <c r="E25" s="14"/>
      <c r="F25" s="14"/>
      <c r="G25" s="14"/>
      <c r="H25" s="37" t="s">
        <v>47</v>
      </c>
      <c r="I25" s="42">
        <f>I24*0.172</f>
        <v>607.26749999999993</v>
      </c>
      <c r="L25" s="31"/>
    </row>
    <row r="26" spans="1:14" s="6" customFormat="1" ht="14.1" customHeight="1" x14ac:dyDescent="0.25">
      <c r="A26" s="14"/>
      <c r="B26" s="15"/>
      <c r="C26" s="15"/>
      <c r="D26" s="14"/>
      <c r="E26" s="14"/>
      <c r="F26" s="14"/>
      <c r="G26" s="14"/>
      <c r="H26" s="40" t="s">
        <v>48</v>
      </c>
      <c r="I26" s="41">
        <f>SUM(I24:I25)</f>
        <v>4137.8924999999999</v>
      </c>
    </row>
    <row r="27" spans="1:14" s="6" customFormat="1" ht="14.25" customHeight="1" x14ac:dyDescent="0.25">
      <c r="A27" s="14"/>
      <c r="B27" s="15"/>
      <c r="C27" s="15"/>
      <c r="D27" s="14"/>
      <c r="E27" s="14"/>
      <c r="F27" s="14"/>
      <c r="G27" s="14"/>
      <c r="H27" s="14"/>
      <c r="I27" s="14"/>
      <c r="J27" s="29"/>
      <c r="K27" s="30"/>
    </row>
    <row r="28" spans="1:14" s="6" customFormat="1" ht="14.25" customHeight="1" x14ac:dyDescent="0.25">
      <c r="A28" s="24" t="s">
        <v>49</v>
      </c>
      <c r="B28" s="15"/>
      <c r="C28" s="15"/>
      <c r="D28" s="14"/>
      <c r="E28" s="14"/>
      <c r="F28" s="14"/>
      <c r="G28" s="14"/>
      <c r="H28" s="14"/>
      <c r="I28" s="14"/>
      <c r="J28" s="14"/>
      <c r="K28" s="14"/>
    </row>
    <row r="29" spans="1:14" s="64" customFormat="1" ht="15" customHeight="1" x14ac:dyDescent="0.25">
      <c r="A29" s="146" t="s">
        <v>50</v>
      </c>
      <c r="B29" s="146"/>
      <c r="C29" s="146"/>
      <c r="D29" s="146"/>
      <c r="E29" s="146"/>
      <c r="F29" s="146"/>
      <c r="G29" s="146"/>
      <c r="H29" s="146"/>
      <c r="I29" s="146"/>
      <c r="J29" s="146"/>
      <c r="K29" s="146"/>
    </row>
    <row r="30" spans="1:14" s="64" customFormat="1" ht="41.25" customHeight="1" x14ac:dyDescent="0.25">
      <c r="A30" s="17"/>
      <c r="B30" s="144" t="s">
        <v>51</v>
      </c>
      <c r="C30" s="144"/>
      <c r="D30" s="144"/>
      <c r="E30" s="144"/>
      <c r="F30" s="144"/>
      <c r="G30" s="144"/>
      <c r="H30" s="144"/>
      <c r="I30" s="144"/>
      <c r="J30" s="144"/>
      <c r="K30" s="144"/>
    </row>
    <row r="31" spans="1:14" s="64" customFormat="1" ht="38.25" customHeight="1" x14ac:dyDescent="0.25">
      <c r="A31" s="17"/>
      <c r="B31" s="144" t="s">
        <v>52</v>
      </c>
      <c r="C31" s="144"/>
      <c r="D31" s="144"/>
      <c r="E31" s="144"/>
      <c r="F31" s="144"/>
      <c r="G31" s="144"/>
      <c r="H31" s="144"/>
      <c r="I31" s="144"/>
      <c r="J31" s="144"/>
      <c r="K31" s="144"/>
      <c r="L31" s="65"/>
    </row>
    <row r="32" spans="1:14" s="64" customFormat="1" ht="37.5" customHeight="1" x14ac:dyDescent="0.25">
      <c r="A32" s="17"/>
      <c r="B32" s="144" t="s">
        <v>53</v>
      </c>
      <c r="C32" s="144"/>
      <c r="D32" s="144"/>
      <c r="E32" s="144"/>
      <c r="F32" s="144"/>
      <c r="G32" s="144"/>
      <c r="H32" s="144"/>
      <c r="I32" s="144"/>
      <c r="J32" s="144"/>
      <c r="K32" s="144"/>
      <c r="L32" s="65"/>
    </row>
    <row r="33" spans="1:21" s="64" customFormat="1" ht="30.75" customHeight="1" x14ac:dyDescent="0.25">
      <c r="A33" s="56"/>
      <c r="B33" s="144" t="s">
        <v>54</v>
      </c>
      <c r="C33" s="144"/>
      <c r="D33" s="144"/>
      <c r="E33" s="144"/>
      <c r="F33" s="144"/>
      <c r="G33" s="144"/>
      <c r="H33" s="144"/>
      <c r="I33" s="144"/>
      <c r="J33" s="144"/>
      <c r="K33" s="144"/>
      <c r="L33" s="28"/>
    </row>
    <row r="34" spans="1:21" s="64" customFormat="1" ht="27" customHeight="1" x14ac:dyDescent="0.25">
      <c r="A34" s="144" t="s">
        <v>55</v>
      </c>
      <c r="B34" s="144"/>
      <c r="C34" s="144"/>
      <c r="D34" s="144"/>
      <c r="E34" s="144"/>
      <c r="F34" s="144"/>
      <c r="G34" s="144"/>
      <c r="H34" s="144"/>
      <c r="I34" s="144"/>
      <c r="J34" s="144"/>
      <c r="K34" s="144"/>
    </row>
    <row r="35" spans="1:21" s="64" customFormat="1" ht="63" customHeight="1" x14ac:dyDescent="0.25">
      <c r="A35" s="144" t="s">
        <v>56</v>
      </c>
      <c r="B35" s="144"/>
      <c r="C35" s="144"/>
      <c r="D35" s="144"/>
      <c r="E35" s="144"/>
      <c r="F35" s="144"/>
      <c r="G35" s="144"/>
      <c r="H35" s="144"/>
      <c r="I35" s="144"/>
      <c r="J35" s="144"/>
      <c r="K35" s="144"/>
    </row>
    <row r="36" spans="1:21" s="6" customFormat="1" ht="24.75" customHeight="1" x14ac:dyDescent="0.25">
      <c r="B36" s="148" t="s">
        <v>57</v>
      </c>
      <c r="C36" s="148"/>
      <c r="D36" s="147" t="s">
        <v>58</v>
      </c>
      <c r="E36" s="147"/>
      <c r="F36" s="147"/>
      <c r="G36" s="147"/>
      <c r="N36" s="67"/>
    </row>
    <row r="37" spans="1:21" s="6" customFormat="1" ht="12" customHeight="1" x14ac:dyDescent="0.25">
      <c r="B37" s="142" t="s">
        <v>21</v>
      </c>
      <c r="C37" s="142"/>
      <c r="D37" s="141">
        <v>56.49</v>
      </c>
      <c r="E37" s="141"/>
      <c r="F37" s="141"/>
      <c r="G37" s="141"/>
      <c r="N37" s="67"/>
    </row>
    <row r="38" spans="1:21" s="6" customFormat="1" ht="12" customHeight="1" x14ac:dyDescent="0.25">
      <c r="B38" s="142" t="s">
        <v>59</v>
      </c>
      <c r="C38" s="142"/>
      <c r="D38" s="141">
        <v>25.47</v>
      </c>
      <c r="E38" s="141"/>
      <c r="F38" s="141"/>
      <c r="G38" s="141"/>
      <c r="N38" s="67"/>
    </row>
    <row r="39" spans="1:21" s="6" customFormat="1" ht="12" customHeight="1" x14ac:dyDescent="0.25">
      <c r="B39" s="142" t="s">
        <v>60</v>
      </c>
      <c r="C39" s="142"/>
      <c r="D39" s="141">
        <v>38.770000000000003</v>
      </c>
      <c r="E39" s="141"/>
      <c r="F39" s="141"/>
      <c r="G39" s="141"/>
      <c r="N39" s="67"/>
    </row>
    <row r="40" spans="1:21" s="6" customFormat="1" ht="12" customHeight="1" x14ac:dyDescent="0.25">
      <c r="B40" s="142" t="s">
        <v>61</v>
      </c>
      <c r="C40" s="142"/>
      <c r="D40" s="141">
        <v>36.090000000000003</v>
      </c>
      <c r="E40" s="141"/>
      <c r="F40" s="141"/>
      <c r="G40" s="141"/>
    </row>
    <row r="41" spans="1:21" s="6" customFormat="1" ht="6" customHeight="1" x14ac:dyDescent="0.25">
      <c r="B41" s="55"/>
      <c r="C41" s="55"/>
      <c r="D41" s="28"/>
      <c r="E41" s="66"/>
      <c r="F41" s="66"/>
      <c r="G41" s="66"/>
    </row>
    <row r="42" spans="1:21" s="5" customFormat="1" x14ac:dyDescent="0.25">
      <c r="A42"/>
      <c r="B42" s="3"/>
      <c r="C42" s="3"/>
      <c r="D42" s="4"/>
      <c r="E42" s="3"/>
      <c r="F42" s="3"/>
      <c r="G42" s="3"/>
      <c r="H42" s="4"/>
      <c r="I42" s="3"/>
      <c r="J42" s="3"/>
      <c r="K42" s="3"/>
      <c r="L42" s="33"/>
      <c r="M42" s="6"/>
      <c r="N42" s="6"/>
      <c r="O42" s="6"/>
      <c r="P42" s="6"/>
      <c r="Q42" s="6"/>
      <c r="R42" s="6"/>
      <c r="S42" s="6"/>
      <c r="T42" s="6"/>
      <c r="U42" s="6"/>
    </row>
    <row r="43" spans="1:21" s="5" customFormat="1" x14ac:dyDescent="0.25">
      <c r="A43"/>
      <c r="B43" s="3"/>
      <c r="C43" s="3"/>
      <c r="D43" s="4"/>
      <c r="E43" s="3"/>
      <c r="F43" s="3"/>
      <c r="G43" s="3"/>
      <c r="H43" s="4"/>
      <c r="I43" s="3"/>
      <c r="J43" s="3"/>
      <c r="K43" s="3"/>
      <c r="L43" s="33"/>
    </row>
    <row r="44" spans="1:21" s="5" customFormat="1" x14ac:dyDescent="0.25">
      <c r="A44"/>
      <c r="B44" s="3"/>
      <c r="C44" s="3"/>
      <c r="D44" s="4"/>
      <c r="E44" s="3"/>
      <c r="F44" s="3"/>
      <c r="G44" s="3"/>
      <c r="H44" s="4"/>
      <c r="I44" s="3"/>
      <c r="J44" s="3"/>
      <c r="K44" s="3"/>
      <c r="L44" s="33"/>
    </row>
    <row r="45" spans="1:21" s="5" customFormat="1" x14ac:dyDescent="0.25">
      <c r="A45"/>
      <c r="B45" s="3"/>
      <c r="C45" s="3"/>
      <c r="D45" s="4"/>
      <c r="E45" s="3"/>
      <c r="F45" s="3"/>
      <c r="G45" s="3"/>
      <c r="H45" s="4"/>
      <c r="I45" s="3"/>
      <c r="J45" s="3"/>
      <c r="K45" s="3"/>
      <c r="L45" s="33"/>
    </row>
    <row r="46" spans="1:21" s="5" customFormat="1" x14ac:dyDescent="0.25">
      <c r="A46"/>
      <c r="B46" s="3"/>
      <c r="C46" s="3"/>
      <c r="D46" s="4"/>
      <c r="E46" s="3"/>
      <c r="F46" s="3"/>
      <c r="G46" s="3"/>
      <c r="H46" s="4"/>
      <c r="I46" s="3"/>
      <c r="J46" s="3"/>
      <c r="K46" s="3"/>
      <c r="L46" s="33"/>
    </row>
    <row r="47" spans="1:21" s="5" customFormat="1" x14ac:dyDescent="0.25">
      <c r="A47"/>
      <c r="B47" s="3"/>
      <c r="C47" s="3"/>
      <c r="D47" s="4"/>
      <c r="E47" s="3"/>
      <c r="F47" s="3"/>
      <c r="G47" s="3"/>
      <c r="H47" s="4"/>
      <c r="I47" s="3"/>
      <c r="J47" s="3"/>
      <c r="K47" s="3"/>
      <c r="L47" s="33"/>
    </row>
    <row r="48" spans="1:21" s="5" customFormat="1" x14ac:dyDescent="0.25">
      <c r="A48"/>
      <c r="B48" s="3"/>
      <c r="C48" s="3"/>
      <c r="D48" s="4"/>
      <c r="E48" s="3"/>
      <c r="F48" s="3"/>
      <c r="G48" s="3"/>
      <c r="H48" s="4"/>
      <c r="I48" s="3"/>
      <c r="J48" s="3"/>
      <c r="K48" s="3"/>
      <c r="L48" s="33"/>
    </row>
    <row r="49" spans="1:12" s="5" customFormat="1" x14ac:dyDescent="0.25">
      <c r="A49"/>
      <c r="B49" s="3"/>
      <c r="C49" s="3"/>
      <c r="D49" s="4"/>
      <c r="E49" s="3"/>
      <c r="F49" s="3"/>
      <c r="G49" s="3"/>
      <c r="H49" s="4"/>
      <c r="I49" s="3"/>
      <c r="J49" s="3"/>
      <c r="K49" s="3"/>
      <c r="L49" s="33"/>
    </row>
    <row r="50" spans="1:12" s="5" customFormat="1" x14ac:dyDescent="0.25">
      <c r="A50"/>
      <c r="B50" s="3"/>
      <c r="C50" s="3"/>
      <c r="D50" s="4"/>
      <c r="E50" s="3"/>
      <c r="F50" s="3"/>
      <c r="G50" s="3"/>
      <c r="H50" s="4"/>
      <c r="I50" s="3"/>
      <c r="J50" s="3"/>
      <c r="K50" s="3"/>
      <c r="L50" s="33"/>
    </row>
    <row r="51" spans="1:12" s="5" customFormat="1" x14ac:dyDescent="0.25">
      <c r="A51"/>
      <c r="B51" s="3"/>
      <c r="C51" s="3"/>
      <c r="D51" s="4"/>
      <c r="E51" s="3"/>
      <c r="F51" s="3"/>
      <c r="G51" s="3"/>
      <c r="H51" s="4"/>
      <c r="I51" s="3"/>
      <c r="J51" s="3"/>
      <c r="K51" s="3"/>
      <c r="L51" s="33"/>
    </row>
    <row r="52" spans="1:12" s="5" customFormat="1" x14ac:dyDescent="0.25">
      <c r="A52"/>
      <c r="B52" s="3"/>
      <c r="C52" s="3"/>
      <c r="D52" s="4"/>
      <c r="E52" s="3"/>
      <c r="F52" s="3"/>
      <c r="G52" s="3"/>
      <c r="H52" s="4"/>
      <c r="I52" s="3"/>
      <c r="J52" s="3"/>
      <c r="K52" s="3"/>
      <c r="L52" s="33"/>
    </row>
    <row r="53" spans="1:12" s="5" customFormat="1" x14ac:dyDescent="0.25">
      <c r="A53"/>
      <c r="B53" s="3"/>
      <c r="C53" s="3"/>
      <c r="D53" s="4"/>
      <c r="E53" s="3"/>
      <c r="F53" s="3"/>
      <c r="G53" s="3"/>
      <c r="H53" s="4"/>
      <c r="I53" s="3"/>
      <c r="J53" s="3"/>
      <c r="K53" s="3"/>
      <c r="L53" s="33"/>
    </row>
    <row r="54" spans="1:12" s="5" customFormat="1" x14ac:dyDescent="0.25">
      <c r="A54"/>
      <c r="B54" s="3"/>
      <c r="C54" s="3"/>
      <c r="D54" s="4"/>
      <c r="E54" s="1"/>
      <c r="F54" s="1"/>
      <c r="G54" s="1"/>
      <c r="I54" s="1"/>
      <c r="J54" s="1"/>
      <c r="K54" s="1"/>
      <c r="L54" s="33"/>
    </row>
    <row r="55" spans="1:12" s="5" customFormat="1" x14ac:dyDescent="0.25">
      <c r="A55"/>
      <c r="B55" s="3"/>
      <c r="C55" s="3"/>
      <c r="D55" s="4"/>
      <c r="E55" s="1"/>
      <c r="F55" s="1"/>
      <c r="G55" s="1"/>
      <c r="I55" s="1"/>
      <c r="J55" s="1"/>
      <c r="K55" s="1"/>
      <c r="L55" s="33"/>
    </row>
    <row r="56" spans="1:12" s="5" customFormat="1" x14ac:dyDescent="0.25">
      <c r="A56"/>
      <c r="B56" s="3"/>
      <c r="C56" s="3"/>
      <c r="D56" s="4"/>
      <c r="E56" s="1"/>
      <c r="F56" s="1"/>
      <c r="G56" s="1"/>
      <c r="I56" s="1"/>
      <c r="J56" s="1"/>
      <c r="K56" s="1"/>
      <c r="L56" s="33"/>
    </row>
    <row r="57" spans="1:12" s="5" customFormat="1" x14ac:dyDescent="0.25">
      <c r="A57"/>
      <c r="B57" s="3"/>
      <c r="C57" s="3"/>
      <c r="D57" s="4"/>
      <c r="E57" s="1"/>
      <c r="F57" s="1"/>
      <c r="G57" s="1"/>
      <c r="I57" s="1"/>
      <c r="J57" s="1"/>
      <c r="K57" s="1"/>
      <c r="L57" s="33"/>
    </row>
    <row r="58" spans="1:12" s="5" customFormat="1" x14ac:dyDescent="0.25">
      <c r="A58"/>
      <c r="B58" s="3"/>
      <c r="C58" s="3"/>
      <c r="D58" s="4"/>
      <c r="E58" s="1"/>
      <c r="F58" s="1"/>
      <c r="G58" s="1"/>
      <c r="I58" s="1"/>
      <c r="J58" s="1"/>
      <c r="K58" s="1"/>
      <c r="L58" s="33"/>
    </row>
    <row r="59" spans="1:12" s="5" customFormat="1" x14ac:dyDescent="0.25">
      <c r="A59"/>
      <c r="B59" s="3"/>
      <c r="C59" s="3"/>
      <c r="D59" s="4"/>
      <c r="E59" s="1"/>
      <c r="F59" s="1"/>
      <c r="G59" s="1"/>
      <c r="I59" s="1"/>
      <c r="J59" s="1"/>
      <c r="K59" s="1"/>
      <c r="L59" s="33"/>
    </row>
  </sheetData>
  <mergeCells count="30">
    <mergeCell ref="A35:K35"/>
    <mergeCell ref="A34:K34"/>
    <mergeCell ref="B36:C36"/>
    <mergeCell ref="B37:C37"/>
    <mergeCell ref="B1:K1"/>
    <mergeCell ref="B2:K2"/>
    <mergeCell ref="A4:K4"/>
    <mergeCell ref="A5:K5"/>
    <mergeCell ref="B17:K17"/>
    <mergeCell ref="B11:D11"/>
    <mergeCell ref="B12:D12"/>
    <mergeCell ref="B13:D13"/>
    <mergeCell ref="B14:D14"/>
    <mergeCell ref="B15:D15"/>
    <mergeCell ref="D39:G39"/>
    <mergeCell ref="D40:G40"/>
    <mergeCell ref="B38:C38"/>
    <mergeCell ref="C8:E8"/>
    <mergeCell ref="B33:K33"/>
    <mergeCell ref="B18:K18"/>
    <mergeCell ref="B32:K32"/>
    <mergeCell ref="B24:E24"/>
    <mergeCell ref="A29:K29"/>
    <mergeCell ref="B30:K30"/>
    <mergeCell ref="B31:K31"/>
    <mergeCell ref="D36:G36"/>
    <mergeCell ref="D37:G37"/>
    <mergeCell ref="D38:G38"/>
    <mergeCell ref="B39:C39"/>
    <mergeCell ref="B40:C40"/>
  </mergeCells>
  <phoneticPr fontId="3" type="noConversion"/>
  <dataValidations count="1">
    <dataValidation type="list" allowBlank="1" showInputMessage="1" showErrorMessage="1" sqref="C8:E8" xr:uid="{BF30B341-B5A9-4E11-AB9B-FC0A2A62D0D8}">
      <formula1>$B$37:$B$40</formula1>
    </dataValidation>
  </dataValidations>
  <printOptions horizontalCentered="1"/>
  <pageMargins left="0.25" right="0.25" top="0.75" bottom="0.75" header="0.3" footer="0.3"/>
  <pageSetup scale="97" orientation="portrait" horizontalDpi="4294967293"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D1C1E-000C-4EC7-9C03-05BBA69DF27B}">
  <sheetPr>
    <tabColor rgb="FF375623"/>
    <pageSetUpPr fitToPage="1"/>
  </sheetPr>
  <dimension ref="A1:U58"/>
  <sheetViews>
    <sheetView showGridLines="0" tabSelected="1" zoomScaleNormal="100" workbookViewId="0">
      <selection activeCell="B30" sqref="B30:K30"/>
    </sheetView>
  </sheetViews>
  <sheetFormatPr defaultColWidth="8.85546875" defaultRowHeight="15" x14ac:dyDescent="0.25"/>
  <cols>
    <col min="1" max="1" width="2.42578125" customWidth="1"/>
    <col min="2" max="2" width="11.5703125" style="1" customWidth="1"/>
    <col min="3" max="3" width="14.28515625" style="1" customWidth="1"/>
    <col min="4" max="4" width="2.28515625" style="5" customWidth="1"/>
    <col min="5" max="5" width="12.140625" style="1" customWidth="1"/>
    <col min="6" max="6" width="2.28515625" style="1" customWidth="1"/>
    <col min="7" max="7" width="13.28515625" style="1" customWidth="1"/>
    <col min="8" max="8" width="2.28515625" style="5" customWidth="1"/>
    <col min="9" max="9" width="15.5703125" style="1" customWidth="1"/>
    <col min="10" max="10" width="2.28515625" style="1" customWidth="1"/>
    <col min="11" max="11" width="15.42578125" style="1" customWidth="1"/>
    <col min="12" max="12" width="9.42578125" style="34" customWidth="1"/>
    <col min="13" max="13" width="8.85546875" customWidth="1"/>
  </cols>
  <sheetData>
    <row r="1" spans="1:11" s="6" customFormat="1" ht="19.5" customHeight="1" x14ac:dyDescent="0.3">
      <c r="A1" s="149" t="s">
        <v>120</v>
      </c>
      <c r="B1" s="149"/>
      <c r="C1" s="149"/>
      <c r="D1" s="149"/>
      <c r="E1" s="149"/>
      <c r="F1" s="149"/>
      <c r="G1" s="149"/>
      <c r="H1" s="149"/>
      <c r="I1" s="149"/>
      <c r="J1" s="149"/>
      <c r="K1" s="149"/>
    </row>
    <row r="2" spans="1:11" s="6" customFormat="1" ht="14.25" customHeight="1" x14ac:dyDescent="0.25">
      <c r="A2" s="158" t="s">
        <v>17</v>
      </c>
      <c r="B2" s="158"/>
      <c r="C2" s="158"/>
      <c r="D2" s="158"/>
      <c r="E2" s="158"/>
      <c r="F2" s="158"/>
      <c r="G2" s="158"/>
      <c r="H2" s="158"/>
      <c r="I2" s="158"/>
      <c r="J2" s="158"/>
      <c r="K2" s="158"/>
    </row>
    <row r="3" spans="1:11" s="6" customFormat="1" ht="7.5" customHeight="1" x14ac:dyDescent="0.25">
      <c r="A3" s="10"/>
      <c r="B3" s="11"/>
      <c r="C3" s="12"/>
      <c r="D3" s="13"/>
      <c r="E3" s="12"/>
      <c r="F3" s="12"/>
      <c r="G3" s="12"/>
      <c r="H3" s="13"/>
      <c r="I3" s="12"/>
      <c r="J3" s="12"/>
      <c r="K3" s="12"/>
    </row>
    <row r="4" spans="1:11" s="6" customFormat="1" ht="14.25" customHeight="1" x14ac:dyDescent="0.25">
      <c r="A4" s="159" t="s">
        <v>117</v>
      </c>
      <c r="B4" s="159"/>
      <c r="C4" s="159"/>
      <c r="D4" s="159"/>
      <c r="E4" s="159"/>
      <c r="F4" s="159"/>
      <c r="G4" s="159"/>
      <c r="H4" s="159"/>
      <c r="I4" s="159"/>
      <c r="J4" s="159"/>
      <c r="K4" s="159"/>
    </row>
    <row r="5" spans="1:11" s="6" customFormat="1" ht="12.75" customHeight="1" x14ac:dyDescent="0.25">
      <c r="A5" s="44"/>
      <c r="B5" s="44"/>
      <c r="C5" s="44"/>
      <c r="D5" s="44"/>
      <c r="E5" s="44"/>
      <c r="F5" s="44"/>
      <c r="G5" s="44"/>
      <c r="H5" s="44"/>
      <c r="I5" s="44"/>
      <c r="J5" s="44"/>
      <c r="K5" s="44"/>
    </row>
    <row r="6" spans="1:11" s="6" customFormat="1" ht="12" customHeight="1" x14ac:dyDescent="0.25">
      <c r="A6" s="16"/>
      <c r="B6" s="16"/>
      <c r="C6" s="16"/>
      <c r="D6" s="16"/>
      <c r="E6" s="16"/>
      <c r="F6" s="16"/>
      <c r="G6" s="16"/>
      <c r="H6" s="16"/>
      <c r="I6" s="16"/>
      <c r="J6" s="16"/>
      <c r="K6" s="16"/>
    </row>
    <row r="7" spans="1:11" s="6" customFormat="1" ht="12" customHeight="1" x14ac:dyDescent="0.25">
      <c r="A7" s="16"/>
      <c r="B7" s="35" t="s">
        <v>20</v>
      </c>
      <c r="C7" s="143" t="s">
        <v>61</v>
      </c>
      <c r="D7" s="143"/>
      <c r="E7" s="143"/>
      <c r="F7" s="16"/>
      <c r="G7" s="16"/>
      <c r="H7" s="16"/>
      <c r="I7" s="16"/>
      <c r="J7" s="16"/>
      <c r="K7" s="16"/>
    </row>
    <row r="8" spans="1:11" s="6" customFormat="1" ht="12" customHeight="1" x14ac:dyDescent="0.25">
      <c r="A8" s="16"/>
      <c r="B8" s="16"/>
      <c r="C8" s="16"/>
      <c r="D8" s="16"/>
      <c r="E8" s="16"/>
      <c r="F8" s="16"/>
      <c r="G8" s="16"/>
      <c r="H8" s="16"/>
      <c r="I8" s="16"/>
      <c r="J8" s="16"/>
      <c r="K8" s="16"/>
    </row>
    <row r="9" spans="1:11" s="27" customFormat="1" ht="15" customHeight="1" x14ac:dyDescent="0.2">
      <c r="A9" s="8"/>
      <c r="B9" s="61" t="s">
        <v>118</v>
      </c>
      <c r="C9" s="36"/>
      <c r="D9" s="36"/>
      <c r="E9" s="36"/>
      <c r="F9" s="36"/>
      <c r="G9" s="36"/>
      <c r="H9" s="36"/>
      <c r="I9" s="36"/>
      <c r="J9" s="36"/>
      <c r="K9" s="36"/>
    </row>
    <row r="10" spans="1:11" s="6" customFormat="1" ht="25.5" customHeight="1" x14ac:dyDescent="0.25">
      <c r="A10" s="14"/>
      <c r="B10" s="154" t="s">
        <v>23</v>
      </c>
      <c r="C10" s="154"/>
      <c r="D10" s="154"/>
      <c r="E10" s="18" t="s">
        <v>24</v>
      </c>
      <c r="F10" s="19"/>
      <c r="G10" s="18" t="s">
        <v>25</v>
      </c>
      <c r="H10" s="19"/>
      <c r="I10" s="18" t="s">
        <v>26</v>
      </c>
      <c r="J10" s="18"/>
      <c r="K10" s="18" t="s">
        <v>27</v>
      </c>
    </row>
    <row r="11" spans="1:11" s="6" customFormat="1" ht="12" customHeight="1" x14ac:dyDescent="0.25">
      <c r="A11" s="14"/>
      <c r="B11" s="155" t="s">
        <v>28</v>
      </c>
      <c r="C11" s="156"/>
      <c r="D11" s="157"/>
      <c r="E11" s="74">
        <v>1</v>
      </c>
      <c r="F11" s="20" t="s">
        <v>29</v>
      </c>
      <c r="G11" s="75">
        <v>1</v>
      </c>
      <c r="H11" s="20" t="s">
        <v>29</v>
      </c>
      <c r="I11" s="22">
        <v>2.5</v>
      </c>
      <c r="J11" s="20" t="s">
        <v>30</v>
      </c>
      <c r="K11" s="25">
        <f>E11*G11*I11</f>
        <v>2.5</v>
      </c>
    </row>
    <row r="12" spans="1:11" s="6" customFormat="1" ht="12" customHeight="1" x14ac:dyDescent="0.25">
      <c r="A12" s="14"/>
      <c r="B12" s="155" t="s">
        <v>31</v>
      </c>
      <c r="C12" s="156"/>
      <c r="D12" s="157"/>
      <c r="E12" s="74"/>
      <c r="F12" s="20" t="s">
        <v>29</v>
      </c>
      <c r="G12" s="75"/>
      <c r="H12" s="20" t="s">
        <v>29</v>
      </c>
      <c r="I12" s="22">
        <v>2.1</v>
      </c>
      <c r="J12" s="20" t="s">
        <v>30</v>
      </c>
      <c r="K12" s="25">
        <f>E12*G12*I12</f>
        <v>0</v>
      </c>
    </row>
    <row r="13" spans="1:11" s="6" customFormat="1" ht="12" customHeight="1" x14ac:dyDescent="0.25">
      <c r="A13" s="14"/>
      <c r="B13" s="155" t="s">
        <v>32</v>
      </c>
      <c r="C13" s="156"/>
      <c r="D13" s="157"/>
      <c r="E13" s="74"/>
      <c r="F13" s="20" t="s">
        <v>29</v>
      </c>
      <c r="G13" s="75"/>
      <c r="H13" s="20" t="s">
        <v>29</v>
      </c>
      <c r="I13" s="22">
        <v>1.8</v>
      </c>
      <c r="J13" s="20" t="s">
        <v>30</v>
      </c>
      <c r="K13" s="25">
        <f>E13*G13*I13</f>
        <v>0</v>
      </c>
    </row>
    <row r="14" spans="1:11" s="6" customFormat="1" ht="12" customHeight="1" x14ac:dyDescent="0.25">
      <c r="A14" s="14"/>
      <c r="B14" s="155" t="s">
        <v>33</v>
      </c>
      <c r="C14" s="156"/>
      <c r="D14" s="157"/>
      <c r="E14" s="74"/>
      <c r="F14" s="20" t="s">
        <v>29</v>
      </c>
      <c r="G14" s="75"/>
      <c r="H14" s="20" t="s">
        <v>29</v>
      </c>
      <c r="I14" s="22">
        <v>1.6</v>
      </c>
      <c r="J14" s="20" t="s">
        <v>30</v>
      </c>
      <c r="K14" s="26">
        <f>E14*G14*I14</f>
        <v>0</v>
      </c>
    </row>
    <row r="15" spans="1:11" s="6" customFormat="1" ht="13.5" customHeight="1" x14ac:dyDescent="0.25">
      <c r="A15" s="14"/>
      <c r="B15" s="63"/>
      <c r="C15" s="63"/>
      <c r="D15" s="63"/>
      <c r="E15" s="63"/>
      <c r="F15" s="63"/>
      <c r="G15" s="63"/>
      <c r="H15" s="63"/>
      <c r="I15" s="63"/>
      <c r="J15" s="40" t="s">
        <v>34</v>
      </c>
      <c r="K15" s="62">
        <f>SUM(K11:K14)</f>
        <v>2.5</v>
      </c>
    </row>
    <row r="16" spans="1:11" s="6" customFormat="1" ht="14.45" customHeight="1" x14ac:dyDescent="0.25">
      <c r="A16" s="14"/>
      <c r="B16" s="153"/>
      <c r="C16" s="153"/>
      <c r="D16" s="153"/>
      <c r="E16" s="153"/>
      <c r="F16" s="153"/>
      <c r="G16" s="153"/>
      <c r="H16" s="153"/>
      <c r="I16" s="153"/>
      <c r="J16" s="153"/>
      <c r="K16" s="153"/>
    </row>
    <row r="17" spans="1:14" s="6" customFormat="1" ht="12" customHeight="1" x14ac:dyDescent="0.25">
      <c r="A17" s="16"/>
      <c r="B17" s="144" t="s">
        <v>35</v>
      </c>
      <c r="C17" s="144"/>
      <c r="D17" s="144"/>
      <c r="E17" s="144"/>
      <c r="F17" s="144"/>
      <c r="G17" s="144"/>
      <c r="H17" s="144"/>
      <c r="I17" s="144"/>
      <c r="J17" s="144"/>
      <c r="K17" s="144"/>
    </row>
    <row r="18" spans="1:14" s="6" customFormat="1" ht="25.5" customHeight="1" x14ac:dyDescent="0.25">
      <c r="A18" s="14"/>
      <c r="B18" s="18" t="s">
        <v>36</v>
      </c>
      <c r="C18" s="18" t="s">
        <v>37</v>
      </c>
      <c r="D18" s="19"/>
      <c r="E18" s="18" t="s">
        <v>38</v>
      </c>
      <c r="F18" s="19"/>
      <c r="G18" s="18" t="s">
        <v>62</v>
      </c>
      <c r="H18" s="19"/>
      <c r="I18" s="19" t="s">
        <v>40</v>
      </c>
      <c r="L18" s="31"/>
    </row>
    <row r="19" spans="1:14" s="6" customFormat="1" ht="12" customHeight="1" x14ac:dyDescent="0.25">
      <c r="A19" s="14"/>
      <c r="B19" s="68" t="s">
        <v>41</v>
      </c>
      <c r="C19" s="69">
        <f>K11</f>
        <v>2.5</v>
      </c>
      <c r="D19" s="70" t="s">
        <v>29</v>
      </c>
      <c r="E19" s="71">
        <v>25</v>
      </c>
      <c r="F19" s="72" t="s">
        <v>29</v>
      </c>
      <c r="G19" s="21">
        <f>VLOOKUP($C$7,$B$36:$G$39,3,FALSE)</f>
        <v>37.159999999999997</v>
      </c>
      <c r="H19" s="20" t="s">
        <v>30</v>
      </c>
      <c r="I19" s="23">
        <f>G19*C19*E19</f>
        <v>2322.5</v>
      </c>
      <c r="L19" s="31"/>
    </row>
    <row r="20" spans="1:14" s="6" customFormat="1" ht="12" customHeight="1" x14ac:dyDescent="0.25">
      <c r="A20" s="14"/>
      <c r="B20" s="68" t="s">
        <v>42</v>
      </c>
      <c r="C20" s="69">
        <f t="shared" ref="C20:C22" si="0">K12</f>
        <v>0</v>
      </c>
      <c r="D20" s="70" t="s">
        <v>29</v>
      </c>
      <c r="E20" s="71">
        <v>25</v>
      </c>
      <c r="F20" s="72" t="s">
        <v>29</v>
      </c>
      <c r="G20" s="21">
        <f>VLOOKUP($C$7,$B$36:$G$39,3,FALSE)</f>
        <v>37.159999999999997</v>
      </c>
      <c r="H20" s="20" t="s">
        <v>30</v>
      </c>
      <c r="I20" s="23">
        <f>G20*C20*E20</f>
        <v>0</v>
      </c>
      <c r="L20" s="31"/>
    </row>
    <row r="21" spans="1:14" s="6" customFormat="1" ht="12" customHeight="1" x14ac:dyDescent="0.25">
      <c r="A21" s="14"/>
      <c r="B21" s="68" t="s">
        <v>43</v>
      </c>
      <c r="C21" s="69">
        <f t="shared" si="0"/>
        <v>0</v>
      </c>
      <c r="D21" s="70" t="s">
        <v>29</v>
      </c>
      <c r="E21" s="71">
        <v>25</v>
      </c>
      <c r="F21" s="72" t="s">
        <v>29</v>
      </c>
      <c r="G21" s="21">
        <f>VLOOKUP($C$7,$B$36:$G$39,3,FALSE)</f>
        <v>37.159999999999997</v>
      </c>
      <c r="H21" s="20" t="s">
        <v>30</v>
      </c>
      <c r="I21" s="23">
        <f>G21*C21*E21</f>
        <v>0</v>
      </c>
      <c r="L21" s="31"/>
      <c r="N21" s="7"/>
    </row>
    <row r="22" spans="1:14" s="6" customFormat="1" ht="12" customHeight="1" x14ac:dyDescent="0.25">
      <c r="A22" s="14"/>
      <c r="B22" s="68" t="s">
        <v>44</v>
      </c>
      <c r="C22" s="69">
        <f t="shared" si="0"/>
        <v>0</v>
      </c>
      <c r="D22" s="70" t="s">
        <v>29</v>
      </c>
      <c r="E22" s="71">
        <v>25</v>
      </c>
      <c r="F22" s="72" t="s">
        <v>29</v>
      </c>
      <c r="G22" s="21">
        <f>VLOOKUP($C$7,$B$36:$G$39,3,FALSE)</f>
        <v>37.159999999999997</v>
      </c>
      <c r="H22" s="20" t="s">
        <v>30</v>
      </c>
      <c r="I22" s="38">
        <f>G22*C22*E22</f>
        <v>0</v>
      </c>
      <c r="L22" s="31"/>
    </row>
    <row r="23" spans="1:14" s="6" customFormat="1" ht="13.5" customHeight="1" x14ac:dyDescent="0.25">
      <c r="A23" s="14"/>
      <c r="B23" s="145" t="s">
        <v>63</v>
      </c>
      <c r="C23" s="145"/>
      <c r="D23" s="145"/>
      <c r="E23" s="145"/>
      <c r="F23" s="73"/>
      <c r="G23" s="73"/>
      <c r="H23" s="37" t="s">
        <v>46</v>
      </c>
      <c r="I23" s="39">
        <f>SUM(I19:I22)</f>
        <v>2322.5</v>
      </c>
      <c r="L23" s="31"/>
      <c r="M23" s="32"/>
    </row>
    <row r="24" spans="1:14" s="6" customFormat="1" ht="14.1" customHeight="1" x14ac:dyDescent="0.25">
      <c r="A24" s="14"/>
      <c r="B24" s="15"/>
      <c r="C24" s="15"/>
      <c r="D24" s="14"/>
      <c r="E24" s="14"/>
      <c r="F24" s="14"/>
      <c r="G24" s="14"/>
      <c r="H24" s="37" t="s">
        <v>121</v>
      </c>
      <c r="I24" s="42">
        <f>I23*0.177</f>
        <v>411.08249999999998</v>
      </c>
      <c r="L24" s="31"/>
    </row>
    <row r="25" spans="1:14" s="6" customFormat="1" ht="14.1" customHeight="1" x14ac:dyDescent="0.25">
      <c r="A25" s="14"/>
      <c r="B25" s="15"/>
      <c r="C25" s="15"/>
      <c r="D25" s="14"/>
      <c r="E25" s="14"/>
      <c r="F25" s="14"/>
      <c r="G25" s="14"/>
      <c r="H25" s="40" t="s">
        <v>48</v>
      </c>
      <c r="I25" s="41">
        <f>SUM(I23:I24)</f>
        <v>2733.5825</v>
      </c>
    </row>
    <row r="26" spans="1:14" s="6" customFormat="1" ht="14.25" customHeight="1" x14ac:dyDescent="0.25">
      <c r="A26" s="14"/>
      <c r="B26" s="15"/>
      <c r="C26" s="15"/>
      <c r="D26" s="14"/>
      <c r="E26" s="14"/>
      <c r="F26" s="14"/>
      <c r="G26" s="14"/>
      <c r="H26" s="14"/>
      <c r="I26" s="14"/>
      <c r="J26" s="29"/>
      <c r="K26" s="30"/>
    </row>
    <row r="27" spans="1:14" s="6" customFormat="1" ht="14.25" customHeight="1" x14ac:dyDescent="0.25">
      <c r="A27" s="24" t="s">
        <v>49</v>
      </c>
      <c r="B27" s="15"/>
      <c r="C27" s="15"/>
      <c r="D27" s="14"/>
      <c r="E27" s="14"/>
      <c r="F27" s="14"/>
      <c r="G27" s="14"/>
      <c r="H27" s="14"/>
      <c r="I27" s="14"/>
      <c r="J27" s="14"/>
      <c r="K27" s="14"/>
    </row>
    <row r="28" spans="1:14" s="64" customFormat="1" ht="15" customHeight="1" x14ac:dyDescent="0.25">
      <c r="A28" s="146" t="s">
        <v>50</v>
      </c>
      <c r="B28" s="146"/>
      <c r="C28" s="146"/>
      <c r="D28" s="146"/>
      <c r="E28" s="146"/>
      <c r="F28" s="146"/>
      <c r="G28" s="146"/>
      <c r="H28" s="146"/>
      <c r="I28" s="146"/>
      <c r="J28" s="146"/>
      <c r="K28" s="146"/>
    </row>
    <row r="29" spans="1:14" s="64" customFormat="1" ht="41.25" customHeight="1" x14ac:dyDescent="0.25">
      <c r="A29" s="17"/>
      <c r="B29" s="144" t="s">
        <v>51</v>
      </c>
      <c r="C29" s="144"/>
      <c r="D29" s="144"/>
      <c r="E29" s="144"/>
      <c r="F29" s="144"/>
      <c r="G29" s="144"/>
      <c r="H29" s="144"/>
      <c r="I29" s="144"/>
      <c r="J29" s="144"/>
      <c r="K29" s="144"/>
    </row>
    <row r="30" spans="1:14" s="64" customFormat="1" ht="38.25" customHeight="1" x14ac:dyDescent="0.25">
      <c r="A30" s="17"/>
      <c r="B30" s="144" t="s">
        <v>52</v>
      </c>
      <c r="C30" s="144"/>
      <c r="D30" s="144"/>
      <c r="E30" s="144"/>
      <c r="F30" s="144"/>
      <c r="G30" s="144"/>
      <c r="H30" s="144"/>
      <c r="I30" s="144"/>
      <c r="J30" s="144"/>
      <c r="K30" s="144"/>
      <c r="L30" s="65"/>
    </row>
    <row r="31" spans="1:14" s="64" customFormat="1" ht="37.5" customHeight="1" x14ac:dyDescent="0.25">
      <c r="A31" s="17"/>
      <c r="B31" s="144" t="s">
        <v>53</v>
      </c>
      <c r="C31" s="144"/>
      <c r="D31" s="144"/>
      <c r="E31" s="144"/>
      <c r="F31" s="144"/>
      <c r="G31" s="144"/>
      <c r="H31" s="144"/>
      <c r="I31" s="144"/>
      <c r="J31" s="144"/>
      <c r="K31" s="144"/>
      <c r="L31" s="65"/>
    </row>
    <row r="32" spans="1:14" s="64" customFormat="1" ht="30.75" customHeight="1" x14ac:dyDescent="0.25">
      <c r="A32" s="56"/>
      <c r="B32" s="144" t="s">
        <v>54</v>
      </c>
      <c r="C32" s="144"/>
      <c r="D32" s="144"/>
      <c r="E32" s="144"/>
      <c r="F32" s="144"/>
      <c r="G32" s="144"/>
      <c r="H32" s="144"/>
      <c r="I32" s="144"/>
      <c r="J32" s="144"/>
      <c r="K32" s="144"/>
      <c r="L32" s="28"/>
    </row>
    <row r="33" spans="1:21" s="64" customFormat="1" ht="27" customHeight="1" x14ac:dyDescent="0.25">
      <c r="A33" s="144" t="s">
        <v>64</v>
      </c>
      <c r="B33" s="144"/>
      <c r="C33" s="144"/>
      <c r="D33" s="144"/>
      <c r="E33" s="144"/>
      <c r="F33" s="144"/>
      <c r="G33" s="144"/>
      <c r="H33" s="144"/>
      <c r="I33" s="144"/>
      <c r="J33" s="144"/>
      <c r="K33" s="144"/>
    </row>
    <row r="34" spans="1:21" s="64" customFormat="1" ht="63" customHeight="1" x14ac:dyDescent="0.25">
      <c r="A34" s="144" t="s">
        <v>65</v>
      </c>
      <c r="B34" s="144"/>
      <c r="C34" s="144"/>
      <c r="D34" s="144"/>
      <c r="E34" s="144"/>
      <c r="F34" s="144"/>
      <c r="G34" s="144"/>
      <c r="H34" s="144"/>
      <c r="I34" s="144"/>
      <c r="J34" s="144"/>
      <c r="K34" s="144"/>
    </row>
    <row r="35" spans="1:21" s="6" customFormat="1" ht="24.75" customHeight="1" x14ac:dyDescent="0.25">
      <c r="B35" s="148" t="s">
        <v>57</v>
      </c>
      <c r="C35" s="148"/>
      <c r="D35" s="147" t="s">
        <v>122</v>
      </c>
      <c r="E35" s="147"/>
      <c r="F35" s="147"/>
      <c r="G35" s="147"/>
      <c r="N35" s="67"/>
    </row>
    <row r="36" spans="1:21" s="6" customFormat="1" ht="12" customHeight="1" x14ac:dyDescent="0.25">
      <c r="B36" s="142" t="s">
        <v>21</v>
      </c>
      <c r="C36" s="142"/>
      <c r="D36" s="141">
        <v>56.87</v>
      </c>
      <c r="E36" s="141"/>
      <c r="F36" s="141"/>
      <c r="G36" s="141"/>
      <c r="N36" s="67"/>
    </row>
    <row r="37" spans="1:21" s="6" customFormat="1" ht="12" customHeight="1" x14ac:dyDescent="0.25">
      <c r="B37" s="142" t="s">
        <v>59</v>
      </c>
      <c r="C37" s="142"/>
      <c r="D37" s="141">
        <v>27.82</v>
      </c>
      <c r="E37" s="141"/>
      <c r="F37" s="141"/>
      <c r="G37" s="141"/>
      <c r="N37" s="67"/>
    </row>
    <row r="38" spans="1:21" s="6" customFormat="1" ht="12" customHeight="1" x14ac:dyDescent="0.25">
      <c r="B38" s="142" t="s">
        <v>60</v>
      </c>
      <c r="C38" s="142"/>
      <c r="D38" s="141">
        <v>39.54</v>
      </c>
      <c r="E38" s="141"/>
      <c r="F38" s="141"/>
      <c r="G38" s="141"/>
      <c r="N38" s="67"/>
    </row>
    <row r="39" spans="1:21" s="6" customFormat="1" ht="12" customHeight="1" x14ac:dyDescent="0.25">
      <c r="B39" s="142" t="s">
        <v>61</v>
      </c>
      <c r="C39" s="142"/>
      <c r="D39" s="141">
        <v>37.159999999999997</v>
      </c>
      <c r="E39" s="141"/>
      <c r="F39" s="141"/>
      <c r="G39" s="141"/>
    </row>
    <row r="40" spans="1:21" s="6" customFormat="1" ht="6" customHeight="1" x14ac:dyDescent="0.25">
      <c r="B40" s="55"/>
      <c r="C40" s="55"/>
      <c r="D40" s="28"/>
      <c r="E40" s="66"/>
      <c r="F40" s="66"/>
      <c r="G40" s="66"/>
    </row>
    <row r="41" spans="1:21" s="5" customFormat="1" x14ac:dyDescent="0.25">
      <c r="A41"/>
      <c r="B41" s="3"/>
      <c r="C41" s="3"/>
      <c r="D41" s="4"/>
      <c r="E41" s="3"/>
      <c r="F41" s="3"/>
      <c r="G41" s="3"/>
      <c r="H41" s="4"/>
      <c r="I41" s="3"/>
      <c r="J41" s="3"/>
      <c r="K41" s="3"/>
      <c r="L41" s="33"/>
      <c r="M41" s="6"/>
      <c r="N41" s="6"/>
      <c r="O41" s="6"/>
      <c r="P41" s="6"/>
      <c r="Q41" s="6"/>
      <c r="R41" s="6"/>
      <c r="S41" s="6"/>
      <c r="T41" s="6"/>
      <c r="U41" s="6"/>
    </row>
    <row r="42" spans="1:21" s="5" customFormat="1" x14ac:dyDescent="0.25">
      <c r="A42"/>
      <c r="B42" s="3"/>
      <c r="C42" s="3"/>
      <c r="D42" s="4"/>
      <c r="E42" s="3"/>
      <c r="F42" s="3"/>
      <c r="G42" s="3"/>
      <c r="H42" s="4"/>
      <c r="I42" s="3"/>
      <c r="J42" s="3"/>
      <c r="K42" s="3"/>
      <c r="L42" s="33"/>
    </row>
    <row r="43" spans="1:21" s="5" customFormat="1" x14ac:dyDescent="0.25">
      <c r="A43"/>
      <c r="B43" s="3"/>
      <c r="C43" s="3"/>
      <c r="D43" s="4"/>
      <c r="E43" s="3"/>
      <c r="F43" s="3"/>
      <c r="G43" s="3"/>
      <c r="H43" s="4"/>
      <c r="I43" s="3"/>
      <c r="J43" s="3"/>
      <c r="K43" s="3"/>
      <c r="L43" s="33"/>
    </row>
    <row r="44" spans="1:21" s="5" customFormat="1" x14ac:dyDescent="0.25">
      <c r="A44"/>
      <c r="B44" s="3"/>
      <c r="C44" s="3"/>
      <c r="D44" s="4"/>
      <c r="E44" s="3"/>
      <c r="F44" s="3"/>
      <c r="G44" s="3"/>
      <c r="H44" s="4"/>
      <c r="I44" s="3"/>
      <c r="J44" s="3"/>
      <c r="K44" s="3"/>
      <c r="L44" s="33"/>
    </row>
    <row r="45" spans="1:21" s="5" customFormat="1" x14ac:dyDescent="0.25">
      <c r="A45"/>
      <c r="B45" s="3"/>
      <c r="C45" s="3"/>
      <c r="D45" s="4"/>
      <c r="E45" s="3"/>
      <c r="F45" s="3"/>
      <c r="G45" s="3"/>
      <c r="H45" s="4"/>
      <c r="I45" s="3"/>
      <c r="J45" s="3"/>
      <c r="K45" s="3"/>
      <c r="L45" s="33"/>
    </row>
    <row r="46" spans="1:21" s="5" customFormat="1" x14ac:dyDescent="0.25">
      <c r="A46"/>
      <c r="B46" s="3"/>
      <c r="C46" s="3"/>
      <c r="D46" s="4"/>
      <c r="E46" s="3"/>
      <c r="F46" s="3"/>
      <c r="G46" s="3"/>
      <c r="H46" s="4"/>
      <c r="I46" s="3"/>
      <c r="J46" s="3"/>
      <c r="K46" s="3"/>
      <c r="L46" s="33"/>
    </row>
    <row r="47" spans="1:21" s="5" customFormat="1" x14ac:dyDescent="0.25">
      <c r="A47"/>
      <c r="B47" s="3"/>
      <c r="C47" s="3"/>
      <c r="D47" s="4"/>
      <c r="E47" s="3"/>
      <c r="F47" s="3"/>
      <c r="G47" s="3"/>
      <c r="H47" s="4"/>
      <c r="I47" s="3"/>
      <c r="J47" s="3"/>
      <c r="K47" s="3"/>
      <c r="L47" s="33"/>
    </row>
    <row r="48" spans="1:21" s="5" customFormat="1" x14ac:dyDescent="0.25">
      <c r="A48"/>
      <c r="B48" s="3"/>
      <c r="C48" s="3"/>
      <c r="D48" s="4"/>
      <c r="E48" s="3"/>
      <c r="F48" s="3"/>
      <c r="G48" s="3"/>
      <c r="H48" s="4"/>
      <c r="I48" s="3"/>
      <c r="J48" s="3"/>
      <c r="K48" s="3"/>
      <c r="L48" s="33"/>
    </row>
    <row r="49" spans="1:12" s="5" customFormat="1" x14ac:dyDescent="0.25">
      <c r="A49"/>
      <c r="B49" s="3"/>
      <c r="C49" s="3"/>
      <c r="D49" s="4"/>
      <c r="E49" s="3"/>
      <c r="F49" s="3"/>
      <c r="G49" s="3"/>
      <c r="H49" s="4"/>
      <c r="I49" s="3"/>
      <c r="J49" s="3"/>
      <c r="K49" s="3"/>
      <c r="L49" s="33"/>
    </row>
    <row r="50" spans="1:12" s="5" customFormat="1" x14ac:dyDescent="0.25">
      <c r="A50"/>
      <c r="B50" s="3"/>
      <c r="C50" s="3"/>
      <c r="D50" s="4"/>
      <c r="E50" s="3"/>
      <c r="F50" s="3"/>
      <c r="G50" s="3"/>
      <c r="H50" s="4"/>
      <c r="I50" s="3"/>
      <c r="J50" s="3"/>
      <c r="K50" s="3"/>
      <c r="L50" s="33"/>
    </row>
    <row r="51" spans="1:12" s="5" customFormat="1" x14ac:dyDescent="0.25">
      <c r="A51"/>
      <c r="B51" s="3"/>
      <c r="C51" s="3"/>
      <c r="D51" s="4"/>
      <c r="E51" s="3"/>
      <c r="F51" s="3"/>
      <c r="G51" s="3"/>
      <c r="H51" s="4"/>
      <c r="I51" s="3"/>
      <c r="J51" s="3"/>
      <c r="K51" s="3"/>
      <c r="L51" s="33"/>
    </row>
    <row r="52" spans="1:12" s="5" customFormat="1" x14ac:dyDescent="0.25">
      <c r="A52"/>
      <c r="B52" s="3"/>
      <c r="C52" s="3"/>
      <c r="D52" s="4"/>
      <c r="E52" s="3"/>
      <c r="F52" s="3"/>
      <c r="G52" s="3"/>
      <c r="H52" s="4"/>
      <c r="I52" s="3"/>
      <c r="J52" s="3"/>
      <c r="K52" s="3"/>
      <c r="L52" s="33"/>
    </row>
    <row r="53" spans="1:12" s="5" customFormat="1" x14ac:dyDescent="0.25">
      <c r="A53"/>
      <c r="B53" s="3"/>
      <c r="C53" s="3"/>
      <c r="D53" s="4"/>
      <c r="E53" s="1"/>
      <c r="F53" s="1"/>
      <c r="G53" s="1"/>
      <c r="I53" s="1"/>
      <c r="J53" s="1"/>
      <c r="K53" s="1"/>
      <c r="L53" s="33"/>
    </row>
    <row r="54" spans="1:12" s="5" customFormat="1" x14ac:dyDescent="0.25">
      <c r="A54"/>
      <c r="B54" s="3"/>
      <c r="C54" s="3"/>
      <c r="D54" s="4"/>
      <c r="E54" s="1"/>
      <c r="F54" s="1"/>
      <c r="G54" s="1"/>
      <c r="I54" s="1"/>
      <c r="J54" s="1"/>
      <c r="K54" s="1"/>
      <c r="L54" s="33"/>
    </row>
    <row r="55" spans="1:12" s="5" customFormat="1" x14ac:dyDescent="0.25">
      <c r="A55"/>
      <c r="B55" s="3"/>
      <c r="C55" s="3"/>
      <c r="D55" s="4"/>
      <c r="E55" s="1"/>
      <c r="F55" s="1"/>
      <c r="G55" s="1"/>
      <c r="I55" s="1"/>
      <c r="J55" s="1"/>
      <c r="K55" s="1"/>
      <c r="L55" s="33"/>
    </row>
    <row r="56" spans="1:12" s="5" customFormat="1" x14ac:dyDescent="0.25">
      <c r="A56"/>
      <c r="B56" s="3"/>
      <c r="C56" s="3"/>
      <c r="D56" s="4"/>
      <c r="E56" s="1"/>
      <c r="F56" s="1"/>
      <c r="G56" s="1"/>
      <c r="I56" s="1"/>
      <c r="J56" s="1"/>
      <c r="K56" s="1"/>
      <c r="L56" s="33"/>
    </row>
    <row r="57" spans="1:12" s="5" customFormat="1" x14ac:dyDescent="0.25">
      <c r="A57"/>
      <c r="B57" s="3"/>
      <c r="C57" s="3"/>
      <c r="D57" s="4"/>
      <c r="E57" s="1"/>
      <c r="F57" s="1"/>
      <c r="G57" s="1"/>
      <c r="I57" s="1"/>
      <c r="J57" s="1"/>
      <c r="K57" s="1"/>
      <c r="L57" s="33"/>
    </row>
    <row r="58" spans="1:12" s="5" customFormat="1" x14ac:dyDescent="0.25">
      <c r="A58"/>
      <c r="B58" s="3"/>
      <c r="C58" s="3"/>
      <c r="D58" s="4"/>
      <c r="E58" s="1"/>
      <c r="F58" s="1"/>
      <c r="G58" s="1"/>
      <c r="I58" s="1"/>
      <c r="J58" s="1"/>
      <c r="K58" s="1"/>
      <c r="L58" s="33"/>
    </row>
  </sheetData>
  <mergeCells count="29">
    <mergeCell ref="B10:D10"/>
    <mergeCell ref="A4:K4"/>
    <mergeCell ref="C7:E7"/>
    <mergeCell ref="B30:K30"/>
    <mergeCell ref="B31:K31"/>
    <mergeCell ref="B32:K32"/>
    <mergeCell ref="A33:K33"/>
    <mergeCell ref="B11:D11"/>
    <mergeCell ref="B12:D12"/>
    <mergeCell ref="B13:D13"/>
    <mergeCell ref="B14:D14"/>
    <mergeCell ref="B16:K16"/>
    <mergeCell ref="B17:K17"/>
    <mergeCell ref="A1:K1"/>
    <mergeCell ref="A2:K2"/>
    <mergeCell ref="B38:C38"/>
    <mergeCell ref="D38:G38"/>
    <mergeCell ref="B39:C39"/>
    <mergeCell ref="D39:G39"/>
    <mergeCell ref="B23:E23"/>
    <mergeCell ref="A34:K34"/>
    <mergeCell ref="B35:C35"/>
    <mergeCell ref="D35:G35"/>
    <mergeCell ref="B36:C36"/>
    <mergeCell ref="D36:G36"/>
    <mergeCell ref="B37:C37"/>
    <mergeCell ref="D37:G37"/>
    <mergeCell ref="A28:K28"/>
    <mergeCell ref="B29:K29"/>
  </mergeCells>
  <dataValidations count="1">
    <dataValidation type="list" allowBlank="1" showInputMessage="1" showErrorMessage="1" sqref="C7:E7" xr:uid="{D549270F-F14B-4373-B339-D0B5A790F4BD}">
      <formula1>$B$36:$B$39</formula1>
    </dataValidation>
  </dataValidations>
  <printOptions horizontalCentered="1"/>
  <pageMargins left="0.25" right="0.25" top="0.75" bottom="0.75" header="0" footer="0"/>
  <pageSetup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55BD8-47A4-4C40-A5EB-CCCA6F89273A}">
  <sheetPr>
    <tabColor rgb="FF375623"/>
    <pageSetUpPr fitToPage="1"/>
  </sheetPr>
  <dimension ref="A1:U65"/>
  <sheetViews>
    <sheetView showGridLines="0" zoomScaleNormal="100" workbookViewId="0">
      <selection activeCell="M51" sqref="M51"/>
    </sheetView>
  </sheetViews>
  <sheetFormatPr defaultColWidth="8.85546875" defaultRowHeight="15" x14ac:dyDescent="0.25"/>
  <cols>
    <col min="1" max="1" width="2.42578125" customWidth="1"/>
    <col min="2" max="2" width="11.5703125" style="1" customWidth="1"/>
    <col min="3" max="3" width="14.28515625" style="1" customWidth="1"/>
    <col min="4" max="4" width="2.28515625" style="5" customWidth="1"/>
    <col min="5" max="5" width="12.140625" style="1" customWidth="1"/>
    <col min="6" max="6" width="2.28515625" style="1" customWidth="1"/>
    <col min="7" max="7" width="13.28515625" style="1" customWidth="1"/>
    <col min="8" max="8" width="2.28515625" style="5" customWidth="1"/>
    <col min="9" max="9" width="15.5703125" style="1" customWidth="1"/>
    <col min="10" max="10" width="2.28515625" style="1" customWidth="1"/>
    <col min="11" max="11" width="15.42578125" style="1" customWidth="1"/>
    <col min="12" max="12" width="9.42578125" style="34" customWidth="1"/>
    <col min="13" max="13" width="8.85546875" customWidth="1"/>
  </cols>
  <sheetData>
    <row r="1" spans="1:11" s="6" customFormat="1" ht="19.5" customHeight="1" x14ac:dyDescent="0.3">
      <c r="B1" s="149" t="s">
        <v>119</v>
      </c>
      <c r="C1" s="149"/>
      <c r="D1" s="149"/>
      <c r="E1" s="149"/>
      <c r="F1" s="149"/>
      <c r="G1" s="149"/>
      <c r="H1" s="149"/>
      <c r="I1" s="149"/>
      <c r="J1" s="149"/>
      <c r="K1" s="149"/>
    </row>
    <row r="2" spans="1:11" s="6" customFormat="1" ht="14.25" customHeight="1" x14ac:dyDescent="0.25">
      <c r="A2" s="9"/>
      <c r="B2" s="150" t="s">
        <v>17</v>
      </c>
      <c r="C2" s="150"/>
      <c r="D2" s="150"/>
      <c r="E2" s="150"/>
      <c r="F2" s="150"/>
      <c r="G2" s="150"/>
      <c r="H2" s="150"/>
      <c r="I2" s="150"/>
      <c r="J2" s="150"/>
      <c r="K2" s="150"/>
    </row>
    <row r="3" spans="1:11" s="6" customFormat="1" ht="20.45" customHeight="1" x14ac:dyDescent="0.25">
      <c r="A3" s="10"/>
      <c r="B3" s="11"/>
      <c r="C3" s="12"/>
      <c r="D3" s="13"/>
      <c r="E3" s="12"/>
      <c r="F3" s="12"/>
      <c r="G3" s="12"/>
      <c r="H3" s="13"/>
      <c r="I3" s="12"/>
      <c r="J3" s="12"/>
      <c r="K3" s="12"/>
    </row>
    <row r="4" spans="1:11" s="6" customFormat="1" ht="15" customHeight="1" x14ac:dyDescent="0.25">
      <c r="A4" s="151" t="s">
        <v>66</v>
      </c>
      <c r="B4" s="151"/>
      <c r="C4" s="151"/>
      <c r="D4" s="151"/>
      <c r="E4" s="151"/>
      <c r="F4" s="151"/>
      <c r="G4" s="151"/>
      <c r="H4" s="151"/>
      <c r="I4" s="151"/>
      <c r="J4" s="151"/>
      <c r="K4" s="151"/>
    </row>
    <row r="5" spans="1:11" s="6" customFormat="1" ht="12.75" customHeight="1" x14ac:dyDescent="0.25">
      <c r="A5" s="152" t="s">
        <v>67</v>
      </c>
      <c r="B5" s="152"/>
      <c r="C5" s="152"/>
      <c r="D5" s="152"/>
      <c r="E5" s="152"/>
      <c r="F5" s="152"/>
      <c r="G5" s="152"/>
      <c r="H5" s="152"/>
      <c r="I5" s="152"/>
      <c r="J5" s="152"/>
      <c r="K5" s="152"/>
    </row>
    <row r="6" spans="1:11" s="6" customFormat="1" ht="12.75" customHeight="1" x14ac:dyDescent="0.25">
      <c r="A6" s="44"/>
      <c r="B6" s="44"/>
      <c r="C6" s="44"/>
      <c r="D6" s="44"/>
      <c r="E6" s="44"/>
      <c r="F6" s="44"/>
      <c r="G6" s="44"/>
      <c r="H6" s="44"/>
      <c r="I6" s="44"/>
      <c r="J6" s="44"/>
      <c r="K6" s="44"/>
    </row>
    <row r="7" spans="1:11" s="6" customFormat="1" ht="12" customHeight="1" x14ac:dyDescent="0.25">
      <c r="A7" s="16"/>
      <c r="B7" s="35" t="s">
        <v>68</v>
      </c>
      <c r="C7" s="143" t="s">
        <v>108</v>
      </c>
      <c r="D7" s="143"/>
      <c r="E7" s="143"/>
      <c r="F7" s="16"/>
      <c r="G7" s="16"/>
      <c r="H7" s="16"/>
      <c r="I7" s="129"/>
      <c r="J7" s="16"/>
      <c r="K7" s="16"/>
    </row>
    <row r="8" spans="1:11" s="6" customFormat="1" ht="12" customHeight="1" x14ac:dyDescent="0.25">
      <c r="A8" s="16"/>
      <c r="B8" s="35" t="s">
        <v>20</v>
      </c>
      <c r="C8" s="163" t="s">
        <v>70</v>
      </c>
      <c r="D8" s="163"/>
      <c r="E8" s="163"/>
      <c r="F8" s="16"/>
      <c r="G8" s="16"/>
      <c r="H8" s="16"/>
      <c r="I8" s="16"/>
      <c r="J8" s="16"/>
      <c r="K8" s="16"/>
    </row>
    <row r="9" spans="1:11" s="6" customFormat="1" ht="12" customHeight="1" x14ac:dyDescent="0.25">
      <c r="A9" s="16"/>
      <c r="B9" s="16"/>
      <c r="C9" s="16"/>
      <c r="D9" s="16"/>
      <c r="E9" s="16"/>
      <c r="F9" s="16"/>
      <c r="G9" s="16"/>
      <c r="H9" s="16"/>
      <c r="I9" s="16"/>
      <c r="J9" s="16"/>
      <c r="K9" s="16"/>
    </row>
    <row r="10" spans="1:11" s="27" customFormat="1" ht="15" customHeight="1" x14ac:dyDescent="0.2">
      <c r="A10" s="8"/>
      <c r="B10" s="61" t="s">
        <v>71</v>
      </c>
      <c r="C10" s="36"/>
      <c r="D10" s="36"/>
      <c r="E10" s="36"/>
      <c r="F10" s="36"/>
      <c r="G10" s="36"/>
      <c r="H10" s="36"/>
      <c r="I10" s="36"/>
      <c r="J10" s="36"/>
      <c r="K10" s="36"/>
    </row>
    <row r="11" spans="1:11" s="6" customFormat="1" ht="25.5" customHeight="1" x14ac:dyDescent="0.25">
      <c r="A11" s="14"/>
      <c r="B11" s="154" t="s">
        <v>23</v>
      </c>
      <c r="C11" s="154"/>
      <c r="D11" s="154"/>
      <c r="E11" s="18" t="s">
        <v>72</v>
      </c>
      <c r="F11" s="19"/>
      <c r="G11" s="18" t="s">
        <v>25</v>
      </c>
      <c r="H11" s="19"/>
      <c r="I11" s="18" t="s">
        <v>73</v>
      </c>
      <c r="J11" s="18"/>
      <c r="K11" s="18" t="s">
        <v>74</v>
      </c>
    </row>
    <row r="12" spans="1:11" s="6" customFormat="1" ht="12" customHeight="1" x14ac:dyDescent="0.25">
      <c r="A12" s="14"/>
      <c r="B12" s="155" t="s">
        <v>28</v>
      </c>
      <c r="C12" s="156"/>
      <c r="D12" s="157"/>
      <c r="E12" s="74">
        <v>1200</v>
      </c>
      <c r="F12" s="20" t="s">
        <v>29</v>
      </c>
      <c r="G12" s="75">
        <v>0.55000000000000004</v>
      </c>
      <c r="H12" s="20" t="s">
        <v>29</v>
      </c>
      <c r="I12" s="22">
        <v>1.25</v>
      </c>
      <c r="J12" s="20" t="s">
        <v>30</v>
      </c>
      <c r="K12" s="25">
        <f>E12*G12*I12</f>
        <v>825</v>
      </c>
    </row>
    <row r="13" spans="1:11" s="6" customFormat="1" ht="12" customHeight="1" x14ac:dyDescent="0.25">
      <c r="A13" s="14"/>
      <c r="B13" s="155" t="s">
        <v>31</v>
      </c>
      <c r="C13" s="156"/>
      <c r="D13" s="157"/>
      <c r="E13" s="74"/>
      <c r="F13" s="20" t="s">
        <v>29</v>
      </c>
      <c r="G13" s="75"/>
      <c r="H13" s="20" t="s">
        <v>29</v>
      </c>
      <c r="I13" s="22">
        <v>1.05</v>
      </c>
      <c r="J13" s="20" t="s">
        <v>30</v>
      </c>
      <c r="K13" s="25">
        <f>E13*G13*I13</f>
        <v>0</v>
      </c>
    </row>
    <row r="14" spans="1:11" s="6" customFormat="1" ht="12" customHeight="1" x14ac:dyDescent="0.25">
      <c r="A14" s="14"/>
      <c r="B14" s="155" t="s">
        <v>32</v>
      </c>
      <c r="C14" s="156"/>
      <c r="D14" s="157"/>
      <c r="E14" s="74"/>
      <c r="F14" s="20" t="s">
        <v>29</v>
      </c>
      <c r="G14" s="75"/>
      <c r="H14" s="20" t="s">
        <v>29</v>
      </c>
      <c r="I14" s="22">
        <v>0.9</v>
      </c>
      <c r="J14" s="20" t="s">
        <v>30</v>
      </c>
      <c r="K14" s="25">
        <f>E14*G14*I14</f>
        <v>0</v>
      </c>
    </row>
    <row r="15" spans="1:11" s="6" customFormat="1" ht="12" customHeight="1" x14ac:dyDescent="0.25">
      <c r="A15" s="14"/>
      <c r="B15" s="155" t="s">
        <v>33</v>
      </c>
      <c r="C15" s="156"/>
      <c r="D15" s="157"/>
      <c r="E15" s="74"/>
      <c r="F15" s="20" t="s">
        <v>29</v>
      </c>
      <c r="G15" s="75"/>
      <c r="H15" s="20" t="s">
        <v>29</v>
      </c>
      <c r="I15" s="22">
        <v>0.8</v>
      </c>
      <c r="J15" s="20" t="s">
        <v>30</v>
      </c>
      <c r="K15" s="26">
        <f>E15*G15*I15</f>
        <v>0</v>
      </c>
    </row>
    <row r="16" spans="1:11" s="6" customFormat="1" ht="13.5" customHeight="1" x14ac:dyDescent="0.25">
      <c r="A16" s="14"/>
      <c r="B16" s="63"/>
      <c r="C16" s="63"/>
      <c r="D16" s="63"/>
      <c r="E16" s="128">
        <f>SUM(E12:E15)</f>
        <v>1200</v>
      </c>
      <c r="F16" s="63"/>
      <c r="G16" s="63"/>
      <c r="H16" s="63"/>
      <c r="I16" s="63"/>
      <c r="J16" s="40" t="s">
        <v>75</v>
      </c>
      <c r="K16" s="62">
        <f>SUM(K12:K15)</f>
        <v>825</v>
      </c>
    </row>
    <row r="17" spans="1:14" s="6" customFormat="1" ht="14.45" customHeight="1" x14ac:dyDescent="0.25">
      <c r="A17" s="14"/>
      <c r="B17" s="153"/>
      <c r="C17" s="153"/>
      <c r="D17" s="153"/>
      <c r="E17" s="153"/>
      <c r="F17" s="153"/>
      <c r="G17" s="153"/>
      <c r="H17" s="153"/>
      <c r="I17" s="153"/>
      <c r="J17" s="153"/>
      <c r="K17" s="153"/>
    </row>
    <row r="18" spans="1:14" s="6" customFormat="1" ht="12" customHeight="1" x14ac:dyDescent="0.25">
      <c r="A18" s="16"/>
      <c r="B18" s="144" t="s">
        <v>76</v>
      </c>
      <c r="C18" s="144"/>
      <c r="D18" s="144"/>
      <c r="E18" s="144"/>
      <c r="F18" s="144"/>
      <c r="G18" s="144"/>
      <c r="H18" s="144"/>
      <c r="I18" s="144"/>
      <c r="J18" s="144"/>
      <c r="K18" s="144"/>
    </row>
    <row r="19" spans="1:14" s="6" customFormat="1" ht="25.5" customHeight="1" x14ac:dyDescent="0.25">
      <c r="A19" s="14"/>
      <c r="B19" s="18" t="s">
        <v>36</v>
      </c>
      <c r="C19" s="18" t="s">
        <v>77</v>
      </c>
      <c r="D19" s="19"/>
      <c r="E19" s="108" t="s">
        <v>78</v>
      </c>
      <c r="F19" s="19"/>
      <c r="G19" s="18" t="s">
        <v>62</v>
      </c>
      <c r="H19" s="19"/>
      <c r="I19" s="18" t="s">
        <v>79</v>
      </c>
      <c r="J19" s="19"/>
      <c r="K19" s="19" t="s">
        <v>80</v>
      </c>
      <c r="L19" s="31"/>
    </row>
    <row r="20" spans="1:14" s="6" customFormat="1" ht="12" customHeight="1" x14ac:dyDescent="0.25">
      <c r="A20" s="14"/>
      <c r="B20" s="68" t="s">
        <v>41</v>
      </c>
      <c r="C20" s="69">
        <f>K12</f>
        <v>825</v>
      </c>
      <c r="D20" s="70" t="s">
        <v>29</v>
      </c>
      <c r="E20" s="121">
        <f>VLOOKUP($C$7&amp;" | "&amp;$C$8,$B$35:$H$42,6,FALSE)</f>
        <v>0.39800000000000002</v>
      </c>
      <c r="F20" s="72" t="s">
        <v>29</v>
      </c>
      <c r="G20" s="21">
        <f>VLOOKUP($C$8,$B$45:$G$48,3,FALSE)</f>
        <v>37.159999999999997</v>
      </c>
      <c r="H20" s="20" t="s">
        <v>29</v>
      </c>
      <c r="I20" s="21">
        <f>VLOOKUP($C$7&amp;" | "&amp;$B20,$B$51:$G$58,5,FALSE)</f>
        <v>1.35</v>
      </c>
      <c r="J20" s="20" t="s">
        <v>30</v>
      </c>
      <c r="K20" s="23">
        <f>G20*C20*E20*I20</f>
        <v>16472.006099999999</v>
      </c>
      <c r="L20" s="31"/>
    </row>
    <row r="21" spans="1:14" s="6" customFormat="1" ht="12" customHeight="1" x14ac:dyDescent="0.25">
      <c r="A21" s="14"/>
      <c r="B21" s="68" t="s">
        <v>42</v>
      </c>
      <c r="C21" s="69">
        <f t="shared" ref="C21:C23" si="0">K13</f>
        <v>0</v>
      </c>
      <c r="D21" s="70" t="s">
        <v>29</v>
      </c>
      <c r="E21" s="121">
        <f>VLOOKUP($C$7&amp;" | "&amp;$C$8,$B$35:$H$42,6,FALSE)</f>
        <v>0.39800000000000002</v>
      </c>
      <c r="F21" s="72" t="s">
        <v>29</v>
      </c>
      <c r="G21" s="21">
        <f>VLOOKUP($C$8,$B$45:$G$48,3,FALSE)</f>
        <v>37.159999999999997</v>
      </c>
      <c r="H21" s="20" t="s">
        <v>29</v>
      </c>
      <c r="I21" s="21">
        <f>VLOOKUP($C$7&amp;" | "&amp;$B21,$B$51:$G$58,5,FALSE)</f>
        <v>1.1000000000000001</v>
      </c>
      <c r="J21" s="20" t="s">
        <v>30</v>
      </c>
      <c r="K21" s="23">
        <f t="shared" ref="K21:K23" si="1">G21*C21*E21*I21</f>
        <v>0</v>
      </c>
      <c r="L21" s="31"/>
    </row>
    <row r="22" spans="1:14" s="6" customFormat="1" ht="12" customHeight="1" x14ac:dyDescent="0.25">
      <c r="A22" s="14"/>
      <c r="B22" s="68" t="s">
        <v>43</v>
      </c>
      <c r="C22" s="69">
        <f t="shared" si="0"/>
        <v>0</v>
      </c>
      <c r="D22" s="70" t="s">
        <v>29</v>
      </c>
      <c r="E22" s="121">
        <f>VLOOKUP($C$7&amp;" | "&amp;$C$8,$B$35:$H$42,6,FALSE)</f>
        <v>0.39800000000000002</v>
      </c>
      <c r="F22" s="72" t="s">
        <v>29</v>
      </c>
      <c r="G22" s="21">
        <f>VLOOKUP($C$8,$B$45:$G$48,3,FALSE)</f>
        <v>37.159999999999997</v>
      </c>
      <c r="H22" s="20" t="s">
        <v>29</v>
      </c>
      <c r="I22" s="21">
        <f>VLOOKUP($C$7&amp;" | "&amp;$B22,$B$51:$G$58,5,FALSE)</f>
        <v>1</v>
      </c>
      <c r="J22" s="20" t="s">
        <v>30</v>
      </c>
      <c r="K22" s="23">
        <f t="shared" si="1"/>
        <v>0</v>
      </c>
      <c r="L22" s="31"/>
      <c r="N22" s="7"/>
    </row>
    <row r="23" spans="1:14" s="6" customFormat="1" ht="12" customHeight="1" x14ac:dyDescent="0.25">
      <c r="A23" s="14"/>
      <c r="B23" s="68" t="s">
        <v>44</v>
      </c>
      <c r="C23" s="69">
        <f t="shared" si="0"/>
        <v>0</v>
      </c>
      <c r="D23" s="70" t="s">
        <v>29</v>
      </c>
      <c r="E23" s="121">
        <f>VLOOKUP($C$7&amp;" | "&amp;$C$8,$B$35:$H$42,6,FALSE)</f>
        <v>0.39800000000000002</v>
      </c>
      <c r="F23" s="72" t="s">
        <v>29</v>
      </c>
      <c r="G23" s="21">
        <f>VLOOKUP($C$8,$B$45:$G$48,3,FALSE)</f>
        <v>37.159999999999997</v>
      </c>
      <c r="H23" s="20" t="s">
        <v>29</v>
      </c>
      <c r="I23" s="21">
        <f>VLOOKUP($C$7&amp;" | "&amp;$B23,$B$51:$G$58,5,FALSE)</f>
        <v>0.09</v>
      </c>
      <c r="J23" s="20" t="s">
        <v>30</v>
      </c>
      <c r="K23" s="125">
        <f t="shared" si="1"/>
        <v>0</v>
      </c>
      <c r="L23" s="31"/>
    </row>
    <row r="24" spans="1:14" s="6" customFormat="1" ht="13.5" customHeight="1" x14ac:dyDescent="0.25">
      <c r="A24" s="14"/>
      <c r="B24" s="145" t="s">
        <v>63</v>
      </c>
      <c r="C24" s="145"/>
      <c r="D24" s="145"/>
      <c r="E24" s="145"/>
      <c r="F24" s="73"/>
      <c r="G24" s="73"/>
      <c r="J24" s="40" t="s">
        <v>81</v>
      </c>
      <c r="K24" s="41">
        <f>SUM(K20:K23)</f>
        <v>16472.006099999999</v>
      </c>
      <c r="L24" s="31"/>
      <c r="M24" s="32"/>
    </row>
    <row r="25" spans="1:14" s="6" customFormat="1" ht="14.25" customHeight="1" x14ac:dyDescent="0.25">
      <c r="A25" s="14"/>
      <c r="B25" s="127"/>
      <c r="C25" s="126"/>
      <c r="D25" s="14"/>
      <c r="E25" s="14"/>
      <c r="F25" s="14"/>
      <c r="G25" s="14"/>
      <c r="H25" s="14"/>
      <c r="I25" s="14"/>
      <c r="J25" s="29"/>
      <c r="K25" s="30"/>
    </row>
    <row r="26" spans="1:14" s="6" customFormat="1" ht="14.25" customHeight="1" x14ac:dyDescent="0.25">
      <c r="A26" s="24" t="s">
        <v>49</v>
      </c>
      <c r="B26" s="15"/>
      <c r="C26" s="15"/>
      <c r="D26" s="14"/>
      <c r="E26" s="14"/>
      <c r="F26" s="14"/>
      <c r="G26" s="14"/>
      <c r="H26" s="14"/>
      <c r="I26" s="14"/>
      <c r="J26" s="14"/>
      <c r="K26" s="14"/>
    </row>
    <row r="28" spans="1:14" s="107" customFormat="1" ht="15" customHeight="1" x14ac:dyDescent="0.25">
      <c r="A28" s="146" t="s">
        <v>82</v>
      </c>
      <c r="B28" s="146"/>
      <c r="C28" s="146"/>
      <c r="D28" s="146"/>
      <c r="E28" s="146"/>
      <c r="F28" s="146"/>
      <c r="G28" s="146"/>
      <c r="H28" s="146"/>
      <c r="I28" s="146"/>
      <c r="J28" s="146"/>
      <c r="K28" s="146"/>
    </row>
    <row r="29" spans="1:14" s="107" customFormat="1" ht="25.5" customHeight="1" x14ac:dyDescent="0.25">
      <c r="A29" s="106"/>
      <c r="B29" s="144" t="s">
        <v>83</v>
      </c>
      <c r="C29" s="144"/>
      <c r="D29" s="144"/>
      <c r="E29" s="144"/>
      <c r="F29" s="144"/>
      <c r="G29" s="144"/>
      <c r="H29" s="144"/>
      <c r="I29" s="144"/>
      <c r="J29" s="144"/>
      <c r="K29" s="144"/>
    </row>
    <row r="30" spans="1:14" s="64" customFormat="1" ht="38.25" customHeight="1" x14ac:dyDescent="0.25">
      <c r="A30" s="17"/>
      <c r="B30" s="144" t="s">
        <v>52</v>
      </c>
      <c r="C30" s="144"/>
      <c r="D30" s="144"/>
      <c r="E30" s="144"/>
      <c r="F30" s="144"/>
      <c r="G30" s="144"/>
      <c r="H30" s="144"/>
      <c r="I30" s="144"/>
      <c r="J30" s="144"/>
      <c r="K30" s="144"/>
      <c r="L30" s="65"/>
    </row>
    <row r="31" spans="1:14" s="64" customFormat="1" ht="37.5" customHeight="1" x14ac:dyDescent="0.25">
      <c r="A31" s="17"/>
      <c r="B31" s="144" t="s">
        <v>53</v>
      </c>
      <c r="C31" s="144"/>
      <c r="D31" s="144"/>
      <c r="E31" s="144"/>
      <c r="F31" s="144"/>
      <c r="G31" s="144"/>
      <c r="H31" s="144"/>
      <c r="I31" s="144"/>
      <c r="J31" s="144"/>
      <c r="K31" s="144"/>
      <c r="L31" s="65"/>
    </row>
    <row r="32" spans="1:14" s="64" customFormat="1" ht="30.75" customHeight="1" x14ac:dyDescent="0.25">
      <c r="A32" s="56"/>
      <c r="B32" s="144" t="s">
        <v>84</v>
      </c>
      <c r="C32" s="144"/>
      <c r="D32" s="144"/>
      <c r="E32" s="144"/>
      <c r="F32" s="144"/>
      <c r="G32" s="144"/>
      <c r="H32" s="144"/>
      <c r="I32" s="144"/>
      <c r="J32" s="144"/>
      <c r="K32" s="144"/>
      <c r="L32" s="28"/>
    </row>
    <row r="33" spans="1:14" s="64" customFormat="1" ht="26.25" customHeight="1" x14ac:dyDescent="0.25">
      <c r="A33" s="144" t="s">
        <v>85</v>
      </c>
      <c r="B33" s="144"/>
      <c r="C33" s="144"/>
      <c r="D33" s="144"/>
      <c r="E33" s="144"/>
      <c r="F33" s="144"/>
      <c r="G33" s="144"/>
      <c r="H33" s="144"/>
      <c r="I33" s="144"/>
      <c r="J33" s="144"/>
      <c r="K33" s="144"/>
    </row>
    <row r="34" spans="1:14" s="64" customFormat="1" ht="11.25" customHeight="1" x14ac:dyDescent="0.25">
      <c r="A34" s="55"/>
      <c r="B34" s="148" t="s">
        <v>86</v>
      </c>
      <c r="C34" s="148"/>
      <c r="D34" s="148"/>
      <c r="E34" s="148"/>
      <c r="F34" s="161">
        <v>2026</v>
      </c>
      <c r="G34" s="161"/>
      <c r="H34" s="162"/>
      <c r="I34" s="135"/>
      <c r="J34" s="28"/>
      <c r="K34" s="28"/>
    </row>
    <row r="35" spans="1:14" s="64" customFormat="1" ht="11.25" customHeight="1" x14ac:dyDescent="0.25">
      <c r="A35" s="55"/>
      <c r="B35" s="113" t="s">
        <v>87</v>
      </c>
      <c r="C35" s="112"/>
      <c r="D35" s="112"/>
      <c r="E35" s="112"/>
      <c r="F35" s="119"/>
      <c r="G35" s="118">
        <v>0.64900000000000002</v>
      </c>
      <c r="H35" s="117"/>
      <c r="I35" s="133"/>
      <c r="J35" s="111"/>
      <c r="K35" s="111"/>
    </row>
    <row r="36" spans="1:14" s="64" customFormat="1" ht="11.25" customHeight="1" x14ac:dyDescent="0.25">
      <c r="A36" s="55"/>
      <c r="B36" s="113" t="s">
        <v>88</v>
      </c>
      <c r="C36" s="112"/>
      <c r="D36" s="112"/>
      <c r="E36" s="112"/>
      <c r="F36" s="120"/>
      <c r="G36" s="115">
        <v>1.492</v>
      </c>
      <c r="H36" s="116"/>
      <c r="I36" s="134"/>
      <c r="J36" s="111"/>
      <c r="K36" s="111"/>
    </row>
    <row r="37" spans="1:14" s="64" customFormat="1" ht="11.25" customHeight="1" x14ac:dyDescent="0.25">
      <c r="A37" s="55"/>
      <c r="B37" s="113" t="s">
        <v>89</v>
      </c>
      <c r="C37" s="112"/>
      <c r="D37" s="112"/>
      <c r="E37" s="112"/>
      <c r="F37" s="120"/>
      <c r="G37" s="115">
        <v>0.71699999999999997</v>
      </c>
      <c r="H37" s="116"/>
      <c r="I37" s="134"/>
      <c r="J37" s="111"/>
      <c r="K37" s="111"/>
    </row>
    <row r="38" spans="1:14" s="64" customFormat="1" ht="11.25" customHeight="1" x14ac:dyDescent="0.25">
      <c r="A38" s="55"/>
      <c r="B38" s="113" t="s">
        <v>90</v>
      </c>
      <c r="C38" s="114"/>
      <c r="D38" s="114"/>
      <c r="E38" s="114"/>
      <c r="F38" s="120"/>
      <c r="G38" s="115">
        <v>1.3560000000000001</v>
      </c>
      <c r="H38" s="116"/>
      <c r="I38" s="134"/>
      <c r="J38" s="111"/>
      <c r="K38" s="111"/>
    </row>
    <row r="39" spans="1:14" s="64" customFormat="1" ht="11.25" customHeight="1" x14ac:dyDescent="0.25">
      <c r="A39" s="55"/>
      <c r="B39" s="130" t="s">
        <v>91</v>
      </c>
      <c r="C39" s="130"/>
      <c r="D39" s="130"/>
      <c r="E39" s="131"/>
      <c r="F39" s="132"/>
      <c r="G39" s="115">
        <v>0.39500000000000002</v>
      </c>
      <c r="H39" s="116"/>
      <c r="I39" s="134"/>
      <c r="J39" s="111"/>
      <c r="K39" s="111"/>
    </row>
    <row r="40" spans="1:14" s="64" customFormat="1" ht="11.25" customHeight="1" x14ac:dyDescent="0.25">
      <c r="A40" s="55"/>
      <c r="B40" s="109" t="s">
        <v>92</v>
      </c>
      <c r="C40" s="109"/>
      <c r="D40" s="109"/>
      <c r="E40" s="113"/>
      <c r="F40" s="120"/>
      <c r="G40" s="115">
        <v>0.49299999999999999</v>
      </c>
      <c r="H40" s="116"/>
      <c r="I40" s="134"/>
      <c r="J40" s="111"/>
      <c r="K40" s="111"/>
    </row>
    <row r="41" spans="1:14" s="64" customFormat="1" ht="11.25" customHeight="1" x14ac:dyDescent="0.25">
      <c r="A41" s="55"/>
      <c r="B41" s="109" t="s">
        <v>93</v>
      </c>
      <c r="C41" s="109"/>
      <c r="D41" s="109"/>
      <c r="E41" s="113"/>
      <c r="F41" s="120"/>
      <c r="G41" s="115">
        <v>0.219</v>
      </c>
      <c r="H41" s="116"/>
      <c r="I41" s="134"/>
      <c r="J41" s="111"/>
      <c r="K41" s="111"/>
    </row>
    <row r="42" spans="1:14" s="64" customFormat="1" ht="11.25" customHeight="1" x14ac:dyDescent="0.25">
      <c r="A42" s="55"/>
      <c r="B42" s="109" t="s">
        <v>94</v>
      </c>
      <c r="C42" s="109"/>
      <c r="D42" s="109"/>
      <c r="E42" s="113"/>
      <c r="F42" s="120"/>
      <c r="G42" s="115">
        <v>0.39800000000000002</v>
      </c>
      <c r="H42" s="116"/>
      <c r="I42" s="134"/>
      <c r="J42" s="111"/>
      <c r="K42" s="111"/>
    </row>
    <row r="43" spans="1:14" s="64" customFormat="1" ht="63" customHeight="1" x14ac:dyDescent="0.25">
      <c r="A43" s="144" t="s">
        <v>65</v>
      </c>
      <c r="B43" s="144"/>
      <c r="C43" s="144"/>
      <c r="D43" s="144"/>
      <c r="E43" s="144"/>
      <c r="F43" s="144"/>
      <c r="G43" s="144"/>
      <c r="H43" s="144"/>
      <c r="I43" s="144"/>
      <c r="J43" s="144"/>
      <c r="K43" s="144"/>
    </row>
    <row r="44" spans="1:14" s="6" customFormat="1" ht="24.75" customHeight="1" x14ac:dyDescent="0.25">
      <c r="B44" s="148" t="s">
        <v>57</v>
      </c>
      <c r="C44" s="148"/>
      <c r="D44" s="147" t="s">
        <v>122</v>
      </c>
      <c r="E44" s="147"/>
      <c r="F44" s="147"/>
      <c r="G44" s="147"/>
      <c r="N44" s="67"/>
    </row>
    <row r="45" spans="1:14" s="6" customFormat="1" ht="12" customHeight="1" x14ac:dyDescent="0.25">
      <c r="B45" s="142" t="s">
        <v>95</v>
      </c>
      <c r="C45" s="142"/>
      <c r="D45" s="141">
        <v>56.87</v>
      </c>
      <c r="E45" s="141"/>
      <c r="F45" s="141"/>
      <c r="G45" s="141"/>
      <c r="N45" s="67"/>
    </row>
    <row r="46" spans="1:14" s="6" customFormat="1" ht="12" customHeight="1" x14ac:dyDescent="0.25">
      <c r="B46" s="123" t="s">
        <v>96</v>
      </c>
      <c r="C46" s="122"/>
      <c r="D46" s="141">
        <v>27.82</v>
      </c>
      <c r="E46" s="141"/>
      <c r="F46" s="141"/>
      <c r="G46" s="141"/>
      <c r="N46" s="67"/>
    </row>
    <row r="47" spans="1:14" s="6" customFormat="1" ht="12" customHeight="1" x14ac:dyDescent="0.25">
      <c r="B47" s="142" t="s">
        <v>97</v>
      </c>
      <c r="C47" s="142"/>
      <c r="D47" s="141">
        <v>39.54</v>
      </c>
      <c r="E47" s="141"/>
      <c r="F47" s="141"/>
      <c r="G47" s="141"/>
      <c r="N47" s="67"/>
    </row>
    <row r="48" spans="1:14" s="6" customFormat="1" ht="12" customHeight="1" x14ac:dyDescent="0.25">
      <c r="B48" s="142" t="s">
        <v>70</v>
      </c>
      <c r="C48" s="142"/>
      <c r="D48" s="141">
        <v>37.159999999999997</v>
      </c>
      <c r="E48" s="141"/>
      <c r="F48" s="141"/>
      <c r="G48" s="141"/>
    </row>
    <row r="49" spans="1:21" s="6" customFormat="1" ht="15.75" customHeight="1" x14ac:dyDescent="0.25">
      <c r="A49" s="17" t="s">
        <v>98</v>
      </c>
      <c r="B49" s="55"/>
      <c r="C49" s="55"/>
      <c r="D49" s="55"/>
      <c r="E49" s="55"/>
      <c r="F49" s="55"/>
      <c r="G49" s="55"/>
      <c r="H49" s="55"/>
      <c r="I49" s="55"/>
      <c r="J49" s="55"/>
      <c r="K49" s="55"/>
    </row>
    <row r="50" spans="1:21" s="6" customFormat="1" ht="11.25" customHeight="1" x14ac:dyDescent="0.25">
      <c r="B50" s="148" t="s">
        <v>86</v>
      </c>
      <c r="C50" s="148"/>
      <c r="D50" s="148"/>
      <c r="E50" s="148"/>
      <c r="F50" s="161">
        <v>2026</v>
      </c>
      <c r="G50" s="161"/>
      <c r="H50" s="55"/>
      <c r="I50" s="55"/>
      <c r="J50" s="55"/>
      <c r="K50" s="55"/>
      <c r="L50" s="55"/>
    </row>
    <row r="51" spans="1:21" s="6" customFormat="1" ht="11.25" customHeight="1" x14ac:dyDescent="0.25">
      <c r="B51" s="123" t="s">
        <v>99</v>
      </c>
      <c r="C51" s="123"/>
      <c r="D51" s="123"/>
      <c r="E51" s="123"/>
      <c r="F51" s="160">
        <v>1.1000000000000001</v>
      </c>
      <c r="G51" s="160"/>
      <c r="I51" s="55"/>
      <c r="J51" s="55"/>
      <c r="K51" s="55"/>
      <c r="L51" s="55"/>
    </row>
    <row r="52" spans="1:21" s="6" customFormat="1" ht="11.25" customHeight="1" x14ac:dyDescent="0.25">
      <c r="B52" s="123" t="s">
        <v>100</v>
      </c>
      <c r="C52" s="123"/>
      <c r="D52" s="123"/>
      <c r="E52" s="123"/>
      <c r="F52" s="160">
        <v>1.05</v>
      </c>
      <c r="G52" s="160"/>
      <c r="H52" s="55"/>
      <c r="I52" s="55"/>
      <c r="J52" s="55"/>
      <c r="K52" s="55"/>
      <c r="L52" s="55"/>
    </row>
    <row r="53" spans="1:21" s="6" customFormat="1" ht="11.25" customHeight="1" x14ac:dyDescent="0.25">
      <c r="B53" s="123" t="s">
        <v>101</v>
      </c>
      <c r="C53" s="123"/>
      <c r="D53" s="123"/>
      <c r="E53" s="123"/>
      <c r="F53" s="160">
        <v>0.85</v>
      </c>
      <c r="G53" s="160"/>
      <c r="H53" s="55"/>
      <c r="I53" s="55"/>
      <c r="J53" s="55"/>
      <c r="K53" s="55"/>
      <c r="L53" s="55"/>
    </row>
    <row r="54" spans="1:21" s="6" customFormat="1" ht="11.25" customHeight="1" x14ac:dyDescent="0.25">
      <c r="B54" s="123" t="s">
        <v>102</v>
      </c>
      <c r="C54" s="123"/>
      <c r="D54" s="123"/>
      <c r="E54" s="123"/>
      <c r="F54" s="160">
        <v>0.75</v>
      </c>
      <c r="G54" s="160"/>
      <c r="H54" s="55"/>
      <c r="I54" s="55"/>
      <c r="J54" s="55"/>
      <c r="K54" s="55"/>
      <c r="L54" s="55"/>
    </row>
    <row r="55" spans="1:21" s="6" customFormat="1" ht="11.25" customHeight="1" x14ac:dyDescent="0.25">
      <c r="B55" s="123" t="s">
        <v>103</v>
      </c>
      <c r="C55" s="123"/>
      <c r="D55" s="123"/>
      <c r="E55" s="123"/>
      <c r="F55" s="160">
        <v>1.35</v>
      </c>
      <c r="G55" s="160"/>
      <c r="H55" s="55"/>
      <c r="I55" s="55"/>
      <c r="J55" s="55"/>
      <c r="K55" s="55"/>
      <c r="L55" s="55"/>
    </row>
    <row r="56" spans="1:21" s="6" customFormat="1" ht="11.25" customHeight="1" x14ac:dyDescent="0.25">
      <c r="B56" s="123" t="s">
        <v>104</v>
      </c>
      <c r="C56" s="123"/>
      <c r="D56" s="123"/>
      <c r="E56" s="123"/>
      <c r="F56" s="160">
        <v>1.1000000000000001</v>
      </c>
      <c r="G56" s="160"/>
      <c r="H56" s="55"/>
      <c r="I56" s="55"/>
      <c r="J56" s="55"/>
      <c r="K56" s="55"/>
      <c r="L56" s="55"/>
    </row>
    <row r="57" spans="1:21" s="6" customFormat="1" ht="11.25" customHeight="1" x14ac:dyDescent="0.25">
      <c r="B57" s="123" t="s">
        <v>105</v>
      </c>
      <c r="C57" s="123"/>
      <c r="D57" s="123"/>
      <c r="E57" s="123"/>
      <c r="F57" s="160">
        <v>1</v>
      </c>
      <c r="G57" s="160"/>
      <c r="H57" s="55"/>
      <c r="I57" s="55"/>
      <c r="J57" s="55"/>
      <c r="K57" s="55"/>
      <c r="L57" s="55"/>
    </row>
    <row r="58" spans="1:21" s="6" customFormat="1" ht="11.25" customHeight="1" x14ac:dyDescent="0.25">
      <c r="B58" s="123" t="s">
        <v>106</v>
      </c>
      <c r="C58" s="123"/>
      <c r="D58" s="123"/>
      <c r="E58" s="123"/>
      <c r="F58" s="160">
        <v>0.09</v>
      </c>
      <c r="G58" s="160"/>
    </row>
    <row r="59" spans="1:21" s="6" customFormat="1" ht="11.25" customHeight="1" x14ac:dyDescent="0.25">
      <c r="B59" s="110"/>
      <c r="C59" s="55"/>
      <c r="D59" s="28"/>
      <c r="E59" s="66"/>
      <c r="F59" s="66"/>
      <c r="G59" s="66"/>
    </row>
    <row r="60" spans="1:21" s="5" customFormat="1" ht="12.75" customHeight="1" x14ac:dyDescent="0.25">
      <c r="A60"/>
      <c r="B60" s="105" t="s">
        <v>107</v>
      </c>
      <c r="C60" s="3"/>
      <c r="D60" s="4"/>
      <c r="E60" s="3"/>
      <c r="F60" s="3"/>
      <c r="G60" s="3"/>
      <c r="H60" s="4"/>
      <c r="I60" s="3"/>
      <c r="J60" s="3"/>
      <c r="K60" s="3"/>
      <c r="L60" s="33"/>
      <c r="M60" s="6"/>
      <c r="N60" s="6"/>
      <c r="O60" s="6"/>
      <c r="P60" s="6"/>
      <c r="Q60" s="6"/>
      <c r="R60" s="6"/>
      <c r="S60" s="6"/>
      <c r="T60" s="6"/>
      <c r="U60" s="6"/>
    </row>
    <row r="61" spans="1:21" s="5" customFormat="1" ht="12" customHeight="1" x14ac:dyDescent="0.25">
      <c r="A61"/>
      <c r="B61" s="124" t="s">
        <v>69</v>
      </c>
      <c r="C61" s="124"/>
      <c r="D61" s="4"/>
      <c r="E61" s="3"/>
      <c r="F61" s="3"/>
      <c r="G61" s="3"/>
      <c r="H61" s="4"/>
      <c r="I61" s="3"/>
      <c r="J61" s="3"/>
      <c r="K61" s="3"/>
      <c r="L61" s="33"/>
    </row>
    <row r="62" spans="1:21" s="5" customFormat="1" ht="12.75" customHeight="1" x14ac:dyDescent="0.25">
      <c r="A62"/>
      <c r="B62" s="124" t="s">
        <v>108</v>
      </c>
      <c r="C62" s="124"/>
      <c r="D62" s="4"/>
      <c r="E62" s="3"/>
      <c r="F62" s="3"/>
      <c r="G62" s="3"/>
      <c r="H62" s="4"/>
      <c r="I62" s="3"/>
      <c r="J62" s="3"/>
      <c r="K62" s="3"/>
      <c r="L62" s="33"/>
    </row>
    <row r="63" spans="1:21" s="5" customFormat="1" x14ac:dyDescent="0.25">
      <c r="A63"/>
      <c r="B63" s="3"/>
      <c r="C63" s="3"/>
      <c r="D63" s="4"/>
      <c r="E63" s="3"/>
      <c r="F63" s="3"/>
      <c r="G63" s="3"/>
      <c r="H63" s="4"/>
      <c r="I63" s="3"/>
      <c r="J63" s="3"/>
      <c r="K63" s="3"/>
      <c r="L63" s="33"/>
    </row>
    <row r="64" spans="1:21" s="5" customFormat="1" ht="11.1" customHeight="1" x14ac:dyDescent="0.25">
      <c r="A64"/>
      <c r="B64" s="3"/>
      <c r="C64" s="3"/>
      <c r="D64" s="4"/>
      <c r="E64" s="3"/>
      <c r="F64" s="3"/>
      <c r="G64" s="3"/>
      <c r="H64" s="4"/>
      <c r="I64" s="3"/>
      <c r="J64" s="3"/>
      <c r="K64" s="3"/>
      <c r="L64" s="33"/>
    </row>
    <row r="65" spans="1:12" s="5" customFormat="1" ht="11.1" customHeight="1" x14ac:dyDescent="0.25">
      <c r="A65"/>
      <c r="B65" s="3"/>
      <c r="C65" s="3"/>
      <c r="D65" s="4"/>
      <c r="E65" s="3"/>
      <c r="F65" s="3"/>
      <c r="G65" s="3"/>
      <c r="H65" s="4"/>
      <c r="I65" s="3"/>
      <c r="J65" s="3"/>
      <c r="K65" s="3"/>
      <c r="L65" s="33"/>
    </row>
  </sheetData>
  <mergeCells count="44">
    <mergeCell ref="B18:K18"/>
    <mergeCell ref="B1:K1"/>
    <mergeCell ref="B2:K2"/>
    <mergeCell ref="A4:K4"/>
    <mergeCell ref="A5:K5"/>
    <mergeCell ref="C8:E8"/>
    <mergeCell ref="B11:D11"/>
    <mergeCell ref="C7:E7"/>
    <mergeCell ref="B12:D12"/>
    <mergeCell ref="B13:D13"/>
    <mergeCell ref="B14:D14"/>
    <mergeCell ref="B15:D15"/>
    <mergeCell ref="B17:K17"/>
    <mergeCell ref="B32:K32"/>
    <mergeCell ref="B24:E24"/>
    <mergeCell ref="A28:K28"/>
    <mergeCell ref="B30:K30"/>
    <mergeCell ref="B31:K31"/>
    <mergeCell ref="B29:K29"/>
    <mergeCell ref="B48:C48"/>
    <mergeCell ref="D48:G48"/>
    <mergeCell ref="A33:K33"/>
    <mergeCell ref="A43:K43"/>
    <mergeCell ref="B44:C44"/>
    <mergeCell ref="D44:G44"/>
    <mergeCell ref="B45:C45"/>
    <mergeCell ref="D45:G45"/>
    <mergeCell ref="B34:C34"/>
    <mergeCell ref="F34:H34"/>
    <mergeCell ref="D34:E34"/>
    <mergeCell ref="D46:G46"/>
    <mergeCell ref="B47:C47"/>
    <mergeCell ref="D47:G47"/>
    <mergeCell ref="F51:G51"/>
    <mergeCell ref="F52:G52"/>
    <mergeCell ref="B50:C50"/>
    <mergeCell ref="D50:E50"/>
    <mergeCell ref="F50:G50"/>
    <mergeCell ref="F57:G57"/>
    <mergeCell ref="F58:G58"/>
    <mergeCell ref="F55:G55"/>
    <mergeCell ref="F56:G56"/>
    <mergeCell ref="F53:G53"/>
    <mergeCell ref="F54:G54"/>
  </mergeCells>
  <dataValidations count="2">
    <dataValidation type="list" allowBlank="1" showInputMessage="1" showErrorMessage="1" sqref="C8:E8" xr:uid="{16A33469-041C-4A81-B34F-4237B5A7B752}">
      <formula1>$B$45:$B$48</formula1>
    </dataValidation>
    <dataValidation type="list" allowBlank="1" showInputMessage="1" showErrorMessage="1" sqref="C7:E7" xr:uid="{4790D1E7-0174-4E99-AA6E-771C949A9D89}">
      <formula1>$B$61:$B$62</formula1>
    </dataValidation>
  </dataValidations>
  <printOptions horizontalCentered="1"/>
  <pageMargins left="0.25" right="0.25" top="0.75" bottom="0.75" header="0.3" footer="0.3"/>
  <pageSetup scale="97" orientation="portrait" horizontalDpi="4294967293"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2FDDF-259A-4ADE-A2D8-3E0E89A6EFE3}">
  <sheetPr>
    <tabColor rgb="FF375623"/>
    <pageSetUpPr fitToPage="1"/>
  </sheetPr>
  <dimension ref="A1:U67"/>
  <sheetViews>
    <sheetView showGridLines="0" zoomScaleNormal="100" workbookViewId="0">
      <selection activeCell="L33" sqref="L33"/>
    </sheetView>
  </sheetViews>
  <sheetFormatPr defaultColWidth="8.85546875" defaultRowHeight="15" x14ac:dyDescent="0.25"/>
  <cols>
    <col min="1" max="1" width="2.42578125" customWidth="1"/>
    <col min="2" max="2" width="11.5703125" style="1" customWidth="1"/>
    <col min="3" max="3" width="14.28515625" style="1" customWidth="1"/>
    <col min="4" max="4" width="2.28515625" style="5" customWidth="1"/>
    <col min="5" max="5" width="12.140625" style="1" customWidth="1"/>
    <col min="6" max="6" width="2.28515625" style="1" customWidth="1"/>
    <col min="7" max="7" width="13.28515625" style="1" customWidth="1"/>
    <col min="8" max="8" width="2.28515625" style="5" customWidth="1"/>
    <col min="9" max="9" width="15.5703125" style="1" customWidth="1"/>
    <col min="10" max="10" width="2.28515625" style="1" customWidth="1"/>
    <col min="11" max="11" width="15.42578125" style="1" customWidth="1"/>
    <col min="12" max="12" width="9.42578125" style="34" customWidth="1"/>
    <col min="13" max="13" width="8.85546875" customWidth="1"/>
  </cols>
  <sheetData>
    <row r="1" spans="1:11" s="6" customFormat="1" ht="19.5" customHeight="1" x14ac:dyDescent="0.3">
      <c r="B1" s="149" t="s">
        <v>123</v>
      </c>
      <c r="C1" s="149"/>
      <c r="D1" s="149"/>
      <c r="E1" s="149"/>
      <c r="F1" s="149"/>
      <c r="G1" s="149"/>
      <c r="H1" s="149"/>
      <c r="I1" s="149"/>
      <c r="J1" s="149"/>
      <c r="K1" s="149"/>
    </row>
    <row r="2" spans="1:11" s="6" customFormat="1" ht="14.25" customHeight="1" x14ac:dyDescent="0.25">
      <c r="A2" s="9"/>
      <c r="B2" s="150" t="s">
        <v>17</v>
      </c>
      <c r="C2" s="150"/>
      <c r="D2" s="150"/>
      <c r="E2" s="150"/>
      <c r="F2" s="150"/>
      <c r="G2" s="150"/>
      <c r="H2" s="150"/>
      <c r="I2" s="150"/>
      <c r="J2" s="150"/>
      <c r="K2" s="150"/>
    </row>
    <row r="3" spans="1:11" s="6" customFormat="1" ht="20.45" customHeight="1" x14ac:dyDescent="0.25">
      <c r="A3" s="10"/>
      <c r="B3" s="11"/>
      <c r="C3" s="12"/>
      <c r="D3" s="13"/>
      <c r="E3" s="12"/>
      <c r="F3" s="12"/>
      <c r="G3" s="12"/>
      <c r="H3" s="13"/>
      <c r="I3" s="12"/>
      <c r="J3" s="12"/>
      <c r="K3" s="12"/>
    </row>
    <row r="4" spans="1:11" s="6" customFormat="1" ht="15" customHeight="1" x14ac:dyDescent="0.25">
      <c r="A4" s="151" t="s">
        <v>109</v>
      </c>
      <c r="B4" s="151"/>
      <c r="C4" s="151"/>
      <c r="D4" s="151"/>
      <c r="E4" s="151"/>
      <c r="F4" s="151"/>
      <c r="G4" s="151"/>
      <c r="H4" s="151"/>
      <c r="I4" s="151"/>
      <c r="J4" s="151"/>
      <c r="K4" s="151"/>
    </row>
    <row r="5" spans="1:11" s="6" customFormat="1" ht="12.75" customHeight="1" x14ac:dyDescent="0.25">
      <c r="A5" s="152" t="s">
        <v>110</v>
      </c>
      <c r="B5" s="152"/>
      <c r="C5" s="152"/>
      <c r="D5" s="152"/>
      <c r="E5" s="152"/>
      <c r="F5" s="152"/>
      <c r="G5" s="152"/>
      <c r="H5" s="152"/>
      <c r="I5" s="152"/>
      <c r="J5" s="152"/>
      <c r="K5" s="152"/>
    </row>
    <row r="6" spans="1:11" s="6" customFormat="1" ht="12.75" customHeight="1" x14ac:dyDescent="0.25">
      <c r="A6" s="44"/>
      <c r="B6" s="44"/>
      <c r="C6" s="44"/>
      <c r="D6" s="44"/>
      <c r="E6" s="44"/>
      <c r="F6" s="44"/>
      <c r="G6" s="44"/>
      <c r="H6" s="44"/>
      <c r="I6" s="44"/>
      <c r="J6" s="44"/>
      <c r="K6" s="44"/>
    </row>
    <row r="7" spans="1:11" s="6" customFormat="1" ht="12" customHeight="1" x14ac:dyDescent="0.25">
      <c r="A7" s="16"/>
      <c r="B7" s="16"/>
      <c r="C7" s="16"/>
      <c r="D7" s="16"/>
      <c r="E7" s="16"/>
      <c r="F7" s="16"/>
      <c r="G7" s="16"/>
      <c r="H7" s="16"/>
      <c r="I7" s="16"/>
      <c r="J7" s="16"/>
      <c r="K7" s="16"/>
    </row>
    <row r="8" spans="1:11" s="6" customFormat="1" ht="12" customHeight="1" x14ac:dyDescent="0.25">
      <c r="A8" s="16"/>
      <c r="B8" s="35" t="s">
        <v>20</v>
      </c>
      <c r="C8" s="143" t="s">
        <v>59</v>
      </c>
      <c r="D8" s="143"/>
      <c r="E8" s="143"/>
      <c r="F8" s="16"/>
      <c r="G8" s="16"/>
      <c r="H8" s="16"/>
      <c r="I8" s="16"/>
      <c r="J8" s="16"/>
      <c r="K8" s="16"/>
    </row>
    <row r="9" spans="1:11" s="6" customFormat="1" ht="12" customHeight="1" x14ac:dyDescent="0.25">
      <c r="A9" s="16"/>
      <c r="B9" s="16"/>
      <c r="C9" s="16"/>
      <c r="D9" s="16"/>
      <c r="E9" s="16"/>
      <c r="F9" s="16"/>
      <c r="G9" s="16"/>
      <c r="H9" s="16"/>
      <c r="I9" s="16"/>
      <c r="J9" s="16"/>
      <c r="K9" s="16"/>
    </row>
    <row r="10" spans="1:11" s="27" customFormat="1" ht="15" customHeight="1" x14ac:dyDescent="0.2">
      <c r="A10" s="8"/>
      <c r="B10" s="61" t="s">
        <v>111</v>
      </c>
      <c r="C10" s="36"/>
      <c r="D10" s="36"/>
      <c r="E10" s="36"/>
      <c r="F10" s="36"/>
      <c r="G10" s="36"/>
      <c r="H10" s="36"/>
      <c r="I10" s="36"/>
      <c r="J10" s="36"/>
      <c r="K10" s="36"/>
    </row>
    <row r="11" spans="1:11" s="6" customFormat="1" ht="25.5" customHeight="1" x14ac:dyDescent="0.25">
      <c r="A11" s="14"/>
      <c r="B11" s="154" t="s">
        <v>23</v>
      </c>
      <c r="C11" s="154"/>
      <c r="D11" s="154"/>
      <c r="E11" s="18" t="s">
        <v>112</v>
      </c>
      <c r="F11" s="19"/>
      <c r="G11" s="18" t="s">
        <v>25</v>
      </c>
      <c r="H11" s="19"/>
      <c r="I11" s="18" t="s">
        <v>26</v>
      </c>
      <c r="J11" s="18"/>
      <c r="K11" s="18" t="s">
        <v>113</v>
      </c>
    </row>
    <row r="12" spans="1:11" s="6" customFormat="1" ht="12" customHeight="1" x14ac:dyDescent="0.25">
      <c r="A12" s="14"/>
      <c r="B12" s="155" t="s">
        <v>28</v>
      </c>
      <c r="C12" s="156"/>
      <c r="D12" s="157"/>
      <c r="E12" s="74"/>
      <c r="F12" s="20" t="s">
        <v>29</v>
      </c>
      <c r="G12" s="75"/>
      <c r="H12" s="20" t="s">
        <v>29</v>
      </c>
      <c r="I12" s="22">
        <v>2.5</v>
      </c>
      <c r="J12" s="20" t="s">
        <v>30</v>
      </c>
      <c r="K12" s="25">
        <f>E12*G12*I12</f>
        <v>0</v>
      </c>
    </row>
    <row r="13" spans="1:11" s="6" customFormat="1" ht="12" customHeight="1" x14ac:dyDescent="0.25">
      <c r="A13" s="14"/>
      <c r="B13" s="155" t="s">
        <v>31</v>
      </c>
      <c r="C13" s="156"/>
      <c r="D13" s="157"/>
      <c r="E13" s="74"/>
      <c r="F13" s="20" t="s">
        <v>29</v>
      </c>
      <c r="G13" s="75"/>
      <c r="H13" s="20" t="s">
        <v>29</v>
      </c>
      <c r="I13" s="22">
        <v>2.1</v>
      </c>
      <c r="J13" s="20" t="s">
        <v>30</v>
      </c>
      <c r="K13" s="25">
        <f>E13*G13*I13</f>
        <v>0</v>
      </c>
    </row>
    <row r="14" spans="1:11" s="6" customFormat="1" ht="12" customHeight="1" x14ac:dyDescent="0.25">
      <c r="A14" s="14"/>
      <c r="B14" s="155" t="s">
        <v>32</v>
      </c>
      <c r="C14" s="156"/>
      <c r="D14" s="157"/>
      <c r="E14" s="74"/>
      <c r="F14" s="20" t="s">
        <v>29</v>
      </c>
      <c r="G14" s="75"/>
      <c r="H14" s="20" t="s">
        <v>29</v>
      </c>
      <c r="I14" s="22">
        <v>1.8</v>
      </c>
      <c r="J14" s="20" t="s">
        <v>30</v>
      </c>
      <c r="K14" s="25">
        <f>E14*G14*I14</f>
        <v>0</v>
      </c>
    </row>
    <row r="15" spans="1:11" s="6" customFormat="1" ht="12" customHeight="1" x14ac:dyDescent="0.25">
      <c r="A15" s="14"/>
      <c r="B15" s="155" t="s">
        <v>33</v>
      </c>
      <c r="C15" s="156"/>
      <c r="D15" s="157"/>
      <c r="E15" s="74"/>
      <c r="F15" s="20" t="s">
        <v>29</v>
      </c>
      <c r="G15" s="75"/>
      <c r="H15" s="20" t="s">
        <v>29</v>
      </c>
      <c r="I15" s="22">
        <v>1.6</v>
      </c>
      <c r="J15" s="20" t="s">
        <v>30</v>
      </c>
      <c r="K15" s="26">
        <f>E15*G15*I15</f>
        <v>0</v>
      </c>
    </row>
    <row r="16" spans="1:11" s="6" customFormat="1" ht="13.5" customHeight="1" x14ac:dyDescent="0.25">
      <c r="A16" s="14"/>
      <c r="B16" s="63"/>
      <c r="C16" s="63"/>
      <c r="D16" s="63"/>
      <c r="E16" s="63"/>
      <c r="F16" s="63"/>
      <c r="G16" s="63"/>
      <c r="H16" s="63"/>
      <c r="I16" s="63"/>
      <c r="J16" s="40" t="s">
        <v>34</v>
      </c>
      <c r="K16" s="62">
        <f>SUM(K12:K15)</f>
        <v>0</v>
      </c>
    </row>
    <row r="17" spans="1:14" s="6" customFormat="1" ht="13.5" customHeight="1" x14ac:dyDescent="0.25">
      <c r="A17" s="14"/>
      <c r="B17" s="103"/>
      <c r="C17" s="103"/>
      <c r="D17" s="103"/>
      <c r="E17" s="103"/>
      <c r="F17" s="103"/>
      <c r="G17" s="103"/>
      <c r="H17" s="103"/>
      <c r="I17" s="103"/>
      <c r="J17" s="40"/>
      <c r="K17" s="104"/>
    </row>
    <row r="18" spans="1:14" s="6" customFormat="1" ht="13.5" customHeight="1" x14ac:dyDescent="0.25">
      <c r="A18" s="14"/>
      <c r="B18" s="61" t="s">
        <v>114</v>
      </c>
      <c r="C18" s="36"/>
      <c r="D18" s="36"/>
      <c r="E18" s="36"/>
      <c r="F18" s="36"/>
      <c r="G18" s="36"/>
      <c r="H18" s="36"/>
      <c r="I18" s="36"/>
      <c r="J18" s="36"/>
      <c r="K18" s="36"/>
    </row>
    <row r="19" spans="1:14" s="6" customFormat="1" ht="24.75" customHeight="1" x14ac:dyDescent="0.25">
      <c r="A19" s="14"/>
      <c r="B19" s="154" t="s">
        <v>23</v>
      </c>
      <c r="C19" s="154"/>
      <c r="D19" s="154"/>
      <c r="E19" s="18" t="s">
        <v>112</v>
      </c>
      <c r="F19" s="19"/>
      <c r="G19" s="18" t="s">
        <v>25</v>
      </c>
      <c r="H19" s="19"/>
      <c r="I19" s="18" t="s">
        <v>26</v>
      </c>
      <c r="J19" s="18"/>
      <c r="K19" s="18" t="s">
        <v>113</v>
      </c>
    </row>
    <row r="20" spans="1:14" s="6" customFormat="1" ht="13.5" customHeight="1" x14ac:dyDescent="0.25">
      <c r="A20" s="14"/>
      <c r="B20" s="155" t="s">
        <v>28</v>
      </c>
      <c r="C20" s="156"/>
      <c r="D20" s="157"/>
      <c r="E20" s="74"/>
      <c r="F20" s="20" t="s">
        <v>29</v>
      </c>
      <c r="G20" s="75"/>
      <c r="H20" s="20" t="s">
        <v>29</v>
      </c>
      <c r="I20" s="22">
        <v>1.25</v>
      </c>
      <c r="J20" s="20" t="s">
        <v>30</v>
      </c>
      <c r="K20" s="25">
        <f>E20*G20*I20</f>
        <v>0</v>
      </c>
    </row>
    <row r="21" spans="1:14" s="6" customFormat="1" ht="13.5" customHeight="1" x14ac:dyDescent="0.25">
      <c r="A21" s="14"/>
      <c r="B21" s="155" t="s">
        <v>31</v>
      </c>
      <c r="C21" s="156"/>
      <c r="D21" s="157"/>
      <c r="E21" s="74"/>
      <c r="F21" s="20" t="s">
        <v>29</v>
      </c>
      <c r="G21" s="75"/>
      <c r="H21" s="20" t="s">
        <v>29</v>
      </c>
      <c r="I21" s="22">
        <v>1.05</v>
      </c>
      <c r="J21" s="20" t="s">
        <v>30</v>
      </c>
      <c r="K21" s="25">
        <f>E21*G21*I21</f>
        <v>0</v>
      </c>
    </row>
    <row r="22" spans="1:14" s="6" customFormat="1" ht="13.5" customHeight="1" x14ac:dyDescent="0.25">
      <c r="A22" s="14"/>
      <c r="B22" s="155" t="s">
        <v>32</v>
      </c>
      <c r="C22" s="156"/>
      <c r="D22" s="157"/>
      <c r="E22" s="74"/>
      <c r="F22" s="20" t="s">
        <v>29</v>
      </c>
      <c r="G22" s="75"/>
      <c r="H22" s="20" t="s">
        <v>29</v>
      </c>
      <c r="I22" s="22">
        <v>0.9</v>
      </c>
      <c r="J22" s="20" t="s">
        <v>30</v>
      </c>
      <c r="K22" s="25">
        <f>E22*G22*I22</f>
        <v>0</v>
      </c>
    </row>
    <row r="23" spans="1:14" s="6" customFormat="1" ht="13.5" customHeight="1" x14ac:dyDescent="0.25">
      <c r="A23" s="14"/>
      <c r="B23" s="155" t="s">
        <v>33</v>
      </c>
      <c r="C23" s="156"/>
      <c r="D23" s="157"/>
      <c r="E23" s="74">
        <v>18.07</v>
      </c>
      <c r="F23" s="20" t="s">
        <v>29</v>
      </c>
      <c r="G23" s="75">
        <v>0.01</v>
      </c>
      <c r="H23" s="20" t="s">
        <v>29</v>
      </c>
      <c r="I23" s="22">
        <v>0.8</v>
      </c>
      <c r="J23" s="20" t="s">
        <v>30</v>
      </c>
      <c r="K23" s="26">
        <f>E23*G23*I23</f>
        <v>0.14455999999999999</v>
      </c>
    </row>
    <row r="24" spans="1:14" s="6" customFormat="1" ht="13.5" customHeight="1" x14ac:dyDescent="0.25">
      <c r="A24" s="14"/>
      <c r="B24" s="63"/>
      <c r="C24" s="63"/>
      <c r="D24" s="63"/>
      <c r="E24" s="63"/>
      <c r="F24" s="63"/>
      <c r="G24" s="63"/>
      <c r="H24" s="63"/>
      <c r="I24" s="63"/>
      <c r="J24" s="40" t="s">
        <v>34</v>
      </c>
      <c r="K24" s="62">
        <f>SUM(K20:K23)</f>
        <v>0.14455999999999999</v>
      </c>
    </row>
    <row r="25" spans="1:14" s="6" customFormat="1" ht="13.5" customHeight="1" x14ac:dyDescent="0.25">
      <c r="A25" s="14"/>
      <c r="B25" s="103"/>
      <c r="C25" s="103"/>
      <c r="D25" s="103"/>
      <c r="E25" s="103"/>
      <c r="F25" s="103"/>
      <c r="G25" s="103"/>
      <c r="H25" s="103"/>
      <c r="I25" s="103"/>
      <c r="J25" s="40"/>
      <c r="K25" s="104"/>
    </row>
    <row r="26" spans="1:14" s="6" customFormat="1" ht="12" customHeight="1" x14ac:dyDescent="0.25">
      <c r="A26" s="16"/>
      <c r="B26" s="144" t="s">
        <v>35</v>
      </c>
      <c r="C26" s="144"/>
      <c r="D26" s="144"/>
      <c r="E26" s="144"/>
      <c r="F26" s="144"/>
      <c r="G26" s="144"/>
      <c r="H26" s="144"/>
      <c r="I26" s="144"/>
      <c r="J26" s="144"/>
      <c r="K26" s="144"/>
    </row>
    <row r="27" spans="1:14" s="6" customFormat="1" ht="25.5" customHeight="1" x14ac:dyDescent="0.25">
      <c r="A27" s="14"/>
      <c r="B27" s="18" t="s">
        <v>36</v>
      </c>
      <c r="C27" s="18" t="s">
        <v>115</v>
      </c>
      <c r="D27" s="19"/>
      <c r="E27" s="18" t="s">
        <v>38</v>
      </c>
      <c r="F27" s="19"/>
      <c r="G27" s="18" t="s">
        <v>39</v>
      </c>
      <c r="H27" s="19"/>
      <c r="I27" s="19" t="s">
        <v>40</v>
      </c>
      <c r="L27" s="31"/>
    </row>
    <row r="28" spans="1:14" s="6" customFormat="1" ht="12" customHeight="1" x14ac:dyDescent="0.25">
      <c r="A28" s="14"/>
      <c r="B28" s="68" t="s">
        <v>41</v>
      </c>
      <c r="C28" s="74"/>
      <c r="D28" s="70" t="s">
        <v>29</v>
      </c>
      <c r="E28" s="71">
        <v>25</v>
      </c>
      <c r="F28" s="72" t="s">
        <v>29</v>
      </c>
      <c r="G28" s="21">
        <f>VLOOKUP($C$8,$B$45:$G$48,3,FALSE)</f>
        <v>27.82</v>
      </c>
      <c r="H28" s="20" t="s">
        <v>30</v>
      </c>
      <c r="I28" s="23">
        <f>G28*C28*E28</f>
        <v>0</v>
      </c>
      <c r="L28" s="31"/>
    </row>
    <row r="29" spans="1:14" s="6" customFormat="1" ht="12" customHeight="1" x14ac:dyDescent="0.25">
      <c r="A29" s="14"/>
      <c r="B29" s="68" t="s">
        <v>42</v>
      </c>
      <c r="C29" s="74"/>
      <c r="D29" s="70" t="s">
        <v>29</v>
      </c>
      <c r="E29" s="71">
        <v>25</v>
      </c>
      <c r="F29" s="72" t="s">
        <v>29</v>
      </c>
      <c r="G29" s="21">
        <f>VLOOKUP($C$8,$B$45:$G$48,3,FALSE)</f>
        <v>27.82</v>
      </c>
      <c r="H29" s="20" t="s">
        <v>30</v>
      </c>
      <c r="I29" s="23">
        <f>G29*C29*E29</f>
        <v>0</v>
      </c>
      <c r="L29" s="31"/>
    </row>
    <row r="30" spans="1:14" s="6" customFormat="1" ht="12" customHeight="1" x14ac:dyDescent="0.25">
      <c r="A30" s="14"/>
      <c r="B30" s="68" t="s">
        <v>43</v>
      </c>
      <c r="C30" s="74"/>
      <c r="D30" s="70" t="s">
        <v>29</v>
      </c>
      <c r="E30" s="71">
        <v>25</v>
      </c>
      <c r="F30" s="72" t="s">
        <v>29</v>
      </c>
      <c r="G30" s="21">
        <f>VLOOKUP($C$8,$B$45:$G$48,3,FALSE)</f>
        <v>27.82</v>
      </c>
      <c r="H30" s="20" t="s">
        <v>30</v>
      </c>
      <c r="I30" s="23">
        <f>G30*C30*E30</f>
        <v>0</v>
      </c>
      <c r="L30" s="31"/>
      <c r="N30" s="7"/>
    </row>
    <row r="31" spans="1:14" s="6" customFormat="1" ht="12" customHeight="1" x14ac:dyDescent="0.25">
      <c r="A31" s="14"/>
      <c r="B31" s="68" t="s">
        <v>44</v>
      </c>
      <c r="C31" s="74">
        <v>0.14000000000000001</v>
      </c>
      <c r="D31" s="70" t="s">
        <v>29</v>
      </c>
      <c r="E31" s="71">
        <v>25</v>
      </c>
      <c r="F31" s="72" t="s">
        <v>29</v>
      </c>
      <c r="G31" s="21">
        <f>VLOOKUP($C$8,$B$45:$G$48,3,FALSE)</f>
        <v>27.82</v>
      </c>
      <c r="H31" s="20" t="s">
        <v>30</v>
      </c>
      <c r="I31" s="38">
        <f>G31*C31*E31</f>
        <v>97.370000000000019</v>
      </c>
      <c r="L31" s="31"/>
    </row>
    <row r="32" spans="1:14" s="6" customFormat="1" ht="13.5" customHeight="1" x14ac:dyDescent="0.25">
      <c r="A32" s="14"/>
      <c r="B32" s="145" t="s">
        <v>45</v>
      </c>
      <c r="C32" s="145"/>
      <c r="D32" s="145"/>
      <c r="E32" s="145"/>
      <c r="F32" s="73"/>
      <c r="G32" s="73"/>
      <c r="H32" s="37" t="s">
        <v>46</v>
      </c>
      <c r="I32" s="39">
        <f>SUM(I28:I31)</f>
        <v>97.370000000000019</v>
      </c>
      <c r="L32" s="31"/>
      <c r="M32" s="32"/>
    </row>
    <row r="33" spans="1:14" s="6" customFormat="1" ht="14.1" customHeight="1" x14ac:dyDescent="0.25">
      <c r="A33" s="14"/>
      <c r="B33" s="15"/>
      <c r="C33" s="15"/>
      <c r="D33" s="14"/>
      <c r="E33" s="14"/>
      <c r="F33" s="14"/>
      <c r="G33" s="14"/>
      <c r="H33" s="37" t="s">
        <v>124</v>
      </c>
      <c r="I33" s="42">
        <f>I32*0.0885</f>
        <v>8.6172450000000005</v>
      </c>
      <c r="L33" s="31"/>
    </row>
    <row r="34" spans="1:14" s="6" customFormat="1" ht="14.1" customHeight="1" x14ac:dyDescent="0.25">
      <c r="A34" s="14"/>
      <c r="B34" s="15"/>
      <c r="C34" s="15"/>
      <c r="D34" s="14"/>
      <c r="E34" s="14"/>
      <c r="F34" s="14"/>
      <c r="G34" s="14"/>
      <c r="H34" s="40" t="s">
        <v>48</v>
      </c>
      <c r="I34" s="41">
        <f>SUM(I32:I33)</f>
        <v>105.98724500000002</v>
      </c>
    </row>
    <row r="35" spans="1:14" s="6" customFormat="1" ht="14.25" customHeight="1" x14ac:dyDescent="0.25">
      <c r="A35" s="14"/>
      <c r="B35" s="15"/>
      <c r="C35" s="15"/>
      <c r="D35" s="14"/>
      <c r="E35" s="14"/>
      <c r="F35" s="14"/>
      <c r="G35" s="14"/>
      <c r="H35" s="14"/>
      <c r="I35" s="14"/>
      <c r="J35" s="29"/>
      <c r="K35" s="30"/>
    </row>
    <row r="36" spans="1:14" s="6" customFormat="1" ht="14.25" customHeight="1" x14ac:dyDescent="0.25">
      <c r="A36" s="24" t="s">
        <v>49</v>
      </c>
      <c r="B36" s="15"/>
      <c r="C36" s="15"/>
      <c r="D36" s="14"/>
      <c r="E36" s="14"/>
      <c r="F36" s="14"/>
      <c r="G36" s="14"/>
      <c r="H36" s="14"/>
      <c r="I36" s="14"/>
      <c r="J36" s="14"/>
      <c r="K36" s="14"/>
    </row>
    <row r="37" spans="1:14" s="64" customFormat="1" ht="15" customHeight="1" x14ac:dyDescent="0.25">
      <c r="A37" s="146" t="s">
        <v>50</v>
      </c>
      <c r="B37" s="146"/>
      <c r="C37" s="146"/>
      <c r="D37" s="146"/>
      <c r="E37" s="146"/>
      <c r="F37" s="146"/>
      <c r="G37" s="146"/>
      <c r="H37" s="146"/>
      <c r="I37" s="146"/>
      <c r="J37" s="146"/>
      <c r="K37" s="146"/>
    </row>
    <row r="38" spans="1:14" s="64" customFormat="1" ht="41.25" customHeight="1" x14ac:dyDescent="0.25">
      <c r="A38" s="17"/>
      <c r="B38" s="144" t="s">
        <v>51</v>
      </c>
      <c r="C38" s="144"/>
      <c r="D38" s="144"/>
      <c r="E38" s="144"/>
      <c r="F38" s="144"/>
      <c r="G38" s="144"/>
      <c r="H38" s="144"/>
      <c r="I38" s="144"/>
      <c r="J38" s="144"/>
      <c r="K38" s="144"/>
    </row>
    <row r="39" spans="1:14" s="64" customFormat="1" ht="38.25" customHeight="1" x14ac:dyDescent="0.25">
      <c r="A39" s="17"/>
      <c r="B39" s="144" t="s">
        <v>52</v>
      </c>
      <c r="C39" s="144"/>
      <c r="D39" s="144"/>
      <c r="E39" s="144"/>
      <c r="F39" s="144"/>
      <c r="G39" s="144"/>
      <c r="H39" s="144"/>
      <c r="I39" s="144"/>
      <c r="J39" s="144"/>
      <c r="K39" s="144"/>
      <c r="L39" s="65"/>
    </row>
    <row r="40" spans="1:14" s="64" customFormat="1" ht="37.5" customHeight="1" x14ac:dyDescent="0.25">
      <c r="A40" s="17"/>
      <c r="B40" s="144" t="s">
        <v>53</v>
      </c>
      <c r="C40" s="144"/>
      <c r="D40" s="144"/>
      <c r="E40" s="144"/>
      <c r="F40" s="144"/>
      <c r="G40" s="144"/>
      <c r="H40" s="144"/>
      <c r="I40" s="144"/>
      <c r="J40" s="144"/>
      <c r="K40" s="144"/>
      <c r="L40" s="65"/>
    </row>
    <row r="41" spans="1:14" s="64" customFormat="1" ht="30.75" customHeight="1" x14ac:dyDescent="0.25">
      <c r="A41" s="56"/>
      <c r="B41" s="144" t="s">
        <v>54</v>
      </c>
      <c r="C41" s="144"/>
      <c r="D41" s="144"/>
      <c r="E41" s="144"/>
      <c r="F41" s="144"/>
      <c r="G41" s="144"/>
      <c r="H41" s="144"/>
      <c r="I41" s="144"/>
      <c r="J41" s="144"/>
      <c r="K41" s="144"/>
      <c r="L41" s="28"/>
    </row>
    <row r="42" spans="1:14" s="64" customFormat="1" ht="27" customHeight="1" x14ac:dyDescent="0.25">
      <c r="A42" s="164" t="s">
        <v>116</v>
      </c>
      <c r="B42" s="144"/>
      <c r="C42" s="144"/>
      <c r="D42" s="144"/>
      <c r="E42" s="144"/>
      <c r="F42" s="144"/>
      <c r="G42" s="144"/>
      <c r="H42" s="144"/>
      <c r="I42" s="144"/>
      <c r="J42" s="144"/>
      <c r="K42" s="144"/>
    </row>
    <row r="43" spans="1:14" s="64" customFormat="1" ht="63" customHeight="1" x14ac:dyDescent="0.25">
      <c r="A43" s="144" t="s">
        <v>56</v>
      </c>
      <c r="B43" s="144"/>
      <c r="C43" s="144"/>
      <c r="D43" s="144"/>
      <c r="E43" s="144"/>
      <c r="F43" s="144"/>
      <c r="G43" s="144"/>
      <c r="H43" s="144"/>
      <c r="I43" s="144"/>
      <c r="J43" s="144"/>
      <c r="K43" s="144"/>
    </row>
    <row r="44" spans="1:14" s="6" customFormat="1" ht="24.75" customHeight="1" x14ac:dyDescent="0.25">
      <c r="B44" s="148" t="s">
        <v>57</v>
      </c>
      <c r="C44" s="148"/>
      <c r="D44" s="147" t="s">
        <v>125</v>
      </c>
      <c r="E44" s="147"/>
      <c r="F44" s="147"/>
      <c r="G44" s="147"/>
      <c r="N44" s="67"/>
    </row>
    <row r="45" spans="1:14" s="6" customFormat="1" ht="12" customHeight="1" x14ac:dyDescent="0.25">
      <c r="B45" s="142" t="s">
        <v>21</v>
      </c>
      <c r="C45" s="142"/>
      <c r="D45" s="141">
        <v>56.87</v>
      </c>
      <c r="E45" s="141"/>
      <c r="F45" s="141"/>
      <c r="G45" s="141"/>
      <c r="N45" s="67"/>
    </row>
    <row r="46" spans="1:14" s="6" customFormat="1" ht="12" customHeight="1" x14ac:dyDescent="0.25">
      <c r="B46" s="142" t="s">
        <v>59</v>
      </c>
      <c r="C46" s="142"/>
      <c r="D46" s="141">
        <v>27.82</v>
      </c>
      <c r="E46" s="141"/>
      <c r="F46" s="141"/>
      <c r="G46" s="141"/>
      <c r="N46" s="67"/>
    </row>
    <row r="47" spans="1:14" s="6" customFormat="1" ht="12" customHeight="1" x14ac:dyDescent="0.25">
      <c r="B47" s="142" t="s">
        <v>60</v>
      </c>
      <c r="C47" s="142"/>
      <c r="D47" s="141">
        <v>39.54</v>
      </c>
      <c r="E47" s="141"/>
      <c r="F47" s="141"/>
      <c r="G47" s="141"/>
      <c r="N47" s="67"/>
    </row>
    <row r="48" spans="1:14" s="6" customFormat="1" ht="12" customHeight="1" x14ac:dyDescent="0.25">
      <c r="B48" s="142" t="s">
        <v>61</v>
      </c>
      <c r="C48" s="142"/>
      <c r="D48" s="141">
        <v>37.159999999999997</v>
      </c>
      <c r="E48" s="141"/>
      <c r="F48" s="141"/>
      <c r="G48" s="141"/>
    </row>
    <row r="49" spans="1:21" s="6" customFormat="1" ht="6" customHeight="1" x14ac:dyDescent="0.25">
      <c r="B49" s="55"/>
      <c r="C49" s="55"/>
      <c r="D49" s="28"/>
      <c r="E49" s="66"/>
      <c r="F49" s="66"/>
      <c r="G49" s="66"/>
    </row>
    <row r="50" spans="1:21" s="5" customFormat="1" x14ac:dyDescent="0.25">
      <c r="A50"/>
      <c r="B50" s="3"/>
      <c r="C50" s="3"/>
      <c r="D50" s="4"/>
      <c r="E50" s="3"/>
      <c r="F50" s="3"/>
      <c r="G50" s="3"/>
      <c r="H50" s="4"/>
      <c r="I50" s="3"/>
      <c r="J50" s="3"/>
      <c r="K50" s="3"/>
      <c r="L50" s="33"/>
      <c r="M50" s="6"/>
      <c r="N50" s="6"/>
      <c r="O50" s="6"/>
      <c r="P50" s="6"/>
      <c r="Q50" s="6"/>
      <c r="R50" s="6"/>
      <c r="S50" s="6"/>
      <c r="T50" s="6"/>
      <c r="U50" s="6"/>
    </row>
    <row r="51" spans="1:21" s="5" customFormat="1" x14ac:dyDescent="0.25">
      <c r="A51"/>
      <c r="B51" s="3"/>
      <c r="C51" s="3"/>
      <c r="D51" s="4"/>
      <c r="E51" s="3"/>
      <c r="F51" s="3"/>
      <c r="G51" s="3"/>
      <c r="H51" s="4"/>
      <c r="I51" s="3"/>
      <c r="J51" s="3"/>
      <c r="K51" s="3"/>
      <c r="L51" s="33"/>
    </row>
    <row r="52" spans="1:21" s="5" customFormat="1" x14ac:dyDescent="0.25">
      <c r="A52"/>
      <c r="B52" s="3"/>
      <c r="C52" s="3"/>
      <c r="D52" s="4"/>
      <c r="E52" s="3"/>
      <c r="F52" s="3"/>
      <c r="G52" s="3"/>
      <c r="H52" s="4"/>
      <c r="I52" s="3"/>
      <c r="J52" s="3"/>
      <c r="K52" s="3"/>
      <c r="L52" s="33"/>
    </row>
    <row r="53" spans="1:21" s="5" customFormat="1" x14ac:dyDescent="0.25">
      <c r="A53"/>
      <c r="B53" s="3"/>
      <c r="C53" s="3"/>
      <c r="D53" s="4"/>
      <c r="E53" s="3"/>
      <c r="F53" s="3"/>
      <c r="G53" s="3"/>
      <c r="H53" s="4"/>
      <c r="I53" s="3"/>
      <c r="J53" s="3"/>
      <c r="K53" s="3"/>
      <c r="L53" s="33"/>
    </row>
    <row r="54" spans="1:21" s="5" customFormat="1" x14ac:dyDescent="0.25">
      <c r="A54"/>
      <c r="B54" s="3"/>
      <c r="C54" s="3"/>
      <c r="D54" s="4"/>
      <c r="E54" s="3"/>
      <c r="F54" s="3"/>
      <c r="G54" s="3"/>
      <c r="H54" s="4"/>
      <c r="I54" s="3"/>
      <c r="J54" s="3"/>
      <c r="K54" s="3"/>
      <c r="L54" s="33"/>
    </row>
    <row r="55" spans="1:21" s="5" customFormat="1" x14ac:dyDescent="0.25">
      <c r="A55"/>
      <c r="B55" s="3"/>
      <c r="C55" s="3"/>
      <c r="D55" s="4"/>
      <c r="E55" s="3"/>
      <c r="F55" s="3"/>
      <c r="G55" s="3"/>
      <c r="H55" s="4"/>
      <c r="I55" s="3"/>
      <c r="J55" s="3"/>
      <c r="K55" s="3"/>
      <c r="L55" s="33"/>
    </row>
    <row r="56" spans="1:21" s="5" customFormat="1" x14ac:dyDescent="0.25">
      <c r="A56"/>
      <c r="B56" s="3"/>
      <c r="C56" s="3"/>
      <c r="D56" s="4"/>
      <c r="E56" s="3"/>
      <c r="F56" s="3"/>
      <c r="G56" s="3"/>
      <c r="H56" s="4"/>
      <c r="I56" s="3"/>
      <c r="J56" s="3"/>
      <c r="K56" s="3"/>
      <c r="L56" s="33"/>
    </row>
    <row r="57" spans="1:21" s="5" customFormat="1" x14ac:dyDescent="0.25">
      <c r="A57"/>
      <c r="B57" s="3"/>
      <c r="C57" s="3"/>
      <c r="D57" s="4"/>
      <c r="E57" s="3"/>
      <c r="F57" s="3"/>
      <c r="G57" s="3"/>
      <c r="H57" s="4"/>
      <c r="I57" s="3"/>
      <c r="J57" s="3"/>
      <c r="K57" s="3"/>
      <c r="L57" s="33"/>
    </row>
    <row r="58" spans="1:21" s="5" customFormat="1" x14ac:dyDescent="0.25">
      <c r="A58"/>
      <c r="B58" s="3"/>
      <c r="C58" s="3"/>
      <c r="D58" s="4"/>
      <c r="E58" s="3"/>
      <c r="F58" s="3"/>
      <c r="G58" s="3"/>
      <c r="H58" s="4"/>
      <c r="I58" s="3"/>
      <c r="J58" s="3"/>
      <c r="K58" s="3"/>
      <c r="L58" s="33"/>
    </row>
    <row r="59" spans="1:21" s="5" customFormat="1" x14ac:dyDescent="0.25">
      <c r="A59"/>
      <c r="B59" s="3"/>
      <c r="C59" s="3"/>
      <c r="D59" s="4"/>
      <c r="E59" s="3"/>
      <c r="F59" s="3"/>
      <c r="G59" s="3"/>
      <c r="H59" s="4"/>
      <c r="I59" s="3"/>
      <c r="J59" s="3"/>
      <c r="K59" s="3"/>
      <c r="L59" s="33"/>
    </row>
    <row r="60" spans="1:21" s="5" customFormat="1" x14ac:dyDescent="0.25">
      <c r="A60"/>
      <c r="B60" s="3"/>
      <c r="C60" s="3"/>
      <c r="D60" s="4"/>
      <c r="E60" s="3"/>
      <c r="F60" s="3"/>
      <c r="G60" s="3"/>
      <c r="H60" s="4"/>
      <c r="I60" s="3"/>
      <c r="J60" s="3"/>
      <c r="K60" s="3"/>
      <c r="L60" s="33"/>
    </row>
    <row r="61" spans="1:21" s="5" customFormat="1" x14ac:dyDescent="0.25">
      <c r="A61"/>
      <c r="B61" s="3"/>
      <c r="C61" s="3"/>
      <c r="D61" s="4"/>
      <c r="E61" s="3"/>
      <c r="F61" s="3"/>
      <c r="G61" s="3"/>
      <c r="H61" s="4"/>
      <c r="I61" s="3"/>
      <c r="J61" s="3"/>
      <c r="K61" s="3"/>
      <c r="L61" s="33"/>
    </row>
    <row r="62" spans="1:21" s="5" customFormat="1" x14ac:dyDescent="0.25">
      <c r="A62"/>
      <c r="B62" s="3"/>
      <c r="C62" s="3"/>
      <c r="D62" s="4"/>
      <c r="E62" s="1"/>
      <c r="F62" s="1"/>
      <c r="G62" s="1"/>
      <c r="I62" s="1"/>
      <c r="J62" s="1"/>
      <c r="K62" s="1"/>
      <c r="L62" s="33"/>
    </row>
    <row r="63" spans="1:21" s="5" customFormat="1" x14ac:dyDescent="0.25">
      <c r="A63"/>
      <c r="B63" s="3"/>
      <c r="C63" s="3"/>
      <c r="D63" s="4"/>
      <c r="E63" s="1"/>
      <c r="F63" s="1"/>
      <c r="G63" s="1"/>
      <c r="I63" s="1"/>
      <c r="J63" s="1"/>
      <c r="K63" s="1"/>
      <c r="L63" s="33"/>
    </row>
    <row r="64" spans="1:21" s="5" customFormat="1" x14ac:dyDescent="0.25">
      <c r="A64"/>
      <c r="B64" s="3"/>
      <c r="C64" s="3"/>
      <c r="D64" s="4"/>
      <c r="E64" s="1"/>
      <c r="F64" s="1"/>
      <c r="G64" s="1"/>
      <c r="I64" s="1"/>
      <c r="J64" s="1"/>
      <c r="K64" s="1"/>
      <c r="L64" s="33"/>
    </row>
    <row r="65" spans="1:12" s="5" customFormat="1" x14ac:dyDescent="0.25">
      <c r="A65"/>
      <c r="B65" s="3"/>
      <c r="C65" s="3"/>
      <c r="D65" s="4"/>
      <c r="E65" s="1"/>
      <c r="F65" s="1"/>
      <c r="G65" s="1"/>
      <c r="I65" s="1"/>
      <c r="J65" s="1"/>
      <c r="K65" s="1"/>
      <c r="L65" s="33"/>
    </row>
    <row r="66" spans="1:12" s="5" customFormat="1" x14ac:dyDescent="0.25">
      <c r="A66"/>
      <c r="B66" s="3"/>
      <c r="C66" s="3"/>
      <c r="D66" s="4"/>
      <c r="E66" s="1"/>
      <c r="F66" s="1"/>
      <c r="G66" s="1"/>
      <c r="I66" s="1"/>
      <c r="J66" s="1"/>
      <c r="K66" s="1"/>
      <c r="L66" s="33"/>
    </row>
    <row r="67" spans="1:12" s="5" customFormat="1" x14ac:dyDescent="0.25">
      <c r="A67"/>
      <c r="B67" s="3"/>
      <c r="C67" s="3"/>
      <c r="D67" s="4"/>
      <c r="E67" s="1"/>
      <c r="F67" s="1"/>
      <c r="G67" s="1"/>
      <c r="I67" s="1"/>
      <c r="J67" s="1"/>
      <c r="K67" s="1"/>
      <c r="L67" s="33"/>
    </row>
  </sheetData>
  <mergeCells count="34">
    <mergeCell ref="B11:D11"/>
    <mergeCell ref="B1:K1"/>
    <mergeCell ref="B2:K2"/>
    <mergeCell ref="A4:K4"/>
    <mergeCell ref="A5:K5"/>
    <mergeCell ref="C8:E8"/>
    <mergeCell ref="B12:D12"/>
    <mergeCell ref="B13:D13"/>
    <mergeCell ref="B14:D14"/>
    <mergeCell ref="B15:D15"/>
    <mergeCell ref="B26:K26"/>
    <mergeCell ref="B19:D19"/>
    <mergeCell ref="B20:D20"/>
    <mergeCell ref="B21:D21"/>
    <mergeCell ref="B22:D22"/>
    <mergeCell ref="B23:D23"/>
    <mergeCell ref="B48:C48"/>
    <mergeCell ref="D48:G48"/>
    <mergeCell ref="A42:K42"/>
    <mergeCell ref="A43:K43"/>
    <mergeCell ref="B44:C44"/>
    <mergeCell ref="D44:G44"/>
    <mergeCell ref="B45:C45"/>
    <mergeCell ref="D45:G45"/>
    <mergeCell ref="B46:C46"/>
    <mergeCell ref="D46:G46"/>
    <mergeCell ref="B47:C47"/>
    <mergeCell ref="D47:G47"/>
    <mergeCell ref="B41:K41"/>
    <mergeCell ref="B32:E32"/>
    <mergeCell ref="A37:K37"/>
    <mergeCell ref="B38:K38"/>
    <mergeCell ref="B39:K39"/>
    <mergeCell ref="B40:K40"/>
  </mergeCells>
  <dataValidations disablePrompts="1" count="1">
    <dataValidation type="list" allowBlank="1" showInputMessage="1" showErrorMessage="1" sqref="C8:E8" xr:uid="{423A435B-BF3E-41AC-8FBE-6D6BC1247355}">
      <formula1>$B$45:$B$48</formula1>
    </dataValidation>
  </dataValidations>
  <printOptions horizontalCentered="1"/>
  <pageMargins left="0.25" right="0.25" top="0.75" bottom="0.75" header="0.3" footer="0.3"/>
  <pageSetup scale="97" orientation="portrait" horizontalDpi="4294967293"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F9596-77EE-406A-929F-910144D618D1}">
  <sheetPr codeName="Sheet9">
    <tabColor rgb="FFF2F7FC"/>
  </sheetPr>
  <dimension ref="A1:AB49"/>
  <sheetViews>
    <sheetView showGridLines="0" showRowColHeaders="0" topLeftCell="A4" workbookViewId="0">
      <selection activeCell="S45" sqref="S45"/>
    </sheetView>
  </sheetViews>
  <sheetFormatPr defaultRowHeight="15" x14ac:dyDescent="0.25"/>
  <cols>
    <col min="1" max="9" width="5.5703125" customWidth="1"/>
    <col min="10" max="10" width="6.5703125" customWidth="1"/>
    <col min="11" max="15" width="5.5703125" customWidth="1"/>
    <col min="16" max="18" width="5.28515625" customWidth="1"/>
  </cols>
  <sheetData>
    <row r="1" spans="1:17" x14ac:dyDescent="0.25">
      <c r="Q1" s="102">
        <f>IF(P12="Yes",VLOOKUP(0,D22:N27, MATCH(K15,E21:N21, 0), FALSE),VLOOKUP(J14,D22:N27, MATCH(K15,E21:N21, 0), FALSE))</f>
        <v>0.18</v>
      </c>
    </row>
    <row r="2" spans="1:17" ht="17.649999999999999" customHeight="1" x14ac:dyDescent="0.25">
      <c r="A2" s="76"/>
      <c r="B2" s="136" t="s">
        <v>0</v>
      </c>
      <c r="C2" s="136"/>
      <c r="D2" s="136"/>
      <c r="E2" s="136"/>
      <c r="F2" s="136"/>
      <c r="G2" s="136"/>
      <c r="H2" s="136"/>
      <c r="I2" s="136"/>
      <c r="J2" s="136"/>
      <c r="K2" s="136"/>
      <c r="L2" s="136"/>
      <c r="M2" s="136"/>
      <c r="N2" s="136"/>
      <c r="O2" s="136"/>
      <c r="P2" s="77"/>
    </row>
    <row r="3" spans="1:17" ht="19.5" x14ac:dyDescent="0.25">
      <c r="B3" s="137" t="s">
        <v>1</v>
      </c>
      <c r="C3" s="137"/>
      <c r="D3" s="137"/>
      <c r="E3" s="137"/>
      <c r="F3" s="137"/>
      <c r="G3" s="137"/>
      <c r="H3" s="137"/>
      <c r="I3" s="137"/>
      <c r="J3" s="137"/>
      <c r="K3" s="137"/>
      <c r="L3" s="137"/>
      <c r="M3" s="137"/>
      <c r="N3" s="137"/>
      <c r="O3" s="137"/>
      <c r="P3" s="78"/>
    </row>
    <row r="4" spans="1:17" ht="6" customHeight="1" x14ac:dyDescent="0.25"/>
    <row r="5" spans="1:17" x14ac:dyDescent="0.25">
      <c r="B5" s="79"/>
      <c r="C5" s="79"/>
      <c r="D5" s="79"/>
      <c r="E5" s="79"/>
      <c r="F5" s="79"/>
      <c r="G5" s="79"/>
      <c r="H5" s="79"/>
      <c r="I5" s="79"/>
      <c r="J5" s="79"/>
      <c r="K5" s="79"/>
      <c r="L5" s="79"/>
      <c r="M5" s="79"/>
      <c r="N5" s="79"/>
      <c r="O5" s="79"/>
      <c r="P5" s="80" t="s">
        <v>2</v>
      </c>
    </row>
    <row r="6" spans="1:17" ht="14.45" customHeight="1" x14ac:dyDescent="0.25">
      <c r="B6" s="140" t="s">
        <v>3</v>
      </c>
      <c r="C6" s="140"/>
      <c r="D6" s="140"/>
      <c r="E6" s="140"/>
      <c r="F6" s="140"/>
      <c r="G6" s="140"/>
      <c r="H6" s="140"/>
      <c r="I6" s="140"/>
      <c r="J6" s="140"/>
      <c r="K6" s="140"/>
      <c r="L6" s="140"/>
      <c r="M6" s="140"/>
      <c r="N6" s="140"/>
      <c r="O6" s="140"/>
      <c r="P6" s="140"/>
    </row>
    <row r="7" spans="1:17" x14ac:dyDescent="0.25">
      <c r="B7" s="140"/>
      <c r="C7" s="140"/>
      <c r="D7" s="140"/>
      <c r="E7" s="140"/>
      <c r="F7" s="140"/>
      <c r="G7" s="140"/>
      <c r="H7" s="140"/>
      <c r="I7" s="140"/>
      <c r="J7" s="140"/>
      <c r="K7" s="140"/>
      <c r="L7" s="140"/>
      <c r="M7" s="140"/>
      <c r="N7" s="140"/>
      <c r="O7" s="140"/>
      <c r="P7" s="140"/>
    </row>
    <row r="8" spans="1:17" x14ac:dyDescent="0.25">
      <c r="B8" s="140"/>
      <c r="C8" s="140"/>
      <c r="D8" s="140"/>
      <c r="E8" s="140"/>
      <c r="F8" s="140"/>
      <c r="G8" s="140"/>
      <c r="H8" s="140"/>
      <c r="I8" s="140"/>
      <c r="J8" s="140"/>
      <c r="K8" s="140"/>
      <c r="L8" s="140"/>
      <c r="M8" s="140"/>
      <c r="N8" s="140"/>
      <c r="O8" s="140"/>
      <c r="P8" s="140"/>
    </row>
    <row r="9" spans="1:17" x14ac:dyDescent="0.25">
      <c r="B9" s="140"/>
      <c r="C9" s="140"/>
      <c r="D9" s="140"/>
      <c r="E9" s="140"/>
      <c r="F9" s="140"/>
      <c r="G9" s="140"/>
      <c r="H9" s="140"/>
      <c r="I9" s="140"/>
      <c r="J9" s="140"/>
      <c r="K9" s="140"/>
      <c r="L9" s="140"/>
      <c r="M9" s="140"/>
      <c r="N9" s="140"/>
      <c r="O9" s="140"/>
      <c r="P9" s="140"/>
    </row>
    <row r="10" spans="1:17" ht="9.75" customHeight="1" x14ac:dyDescent="0.25">
      <c r="B10" s="140"/>
      <c r="C10" s="140"/>
      <c r="D10" s="140"/>
      <c r="E10" s="140"/>
      <c r="F10" s="140"/>
      <c r="G10" s="140"/>
      <c r="H10" s="140"/>
      <c r="I10" s="140"/>
      <c r="J10" s="140"/>
      <c r="K10" s="140"/>
      <c r="L10" s="140"/>
      <c r="M10" s="140"/>
      <c r="N10" s="140"/>
      <c r="O10" s="140"/>
      <c r="P10" s="140"/>
    </row>
    <row r="12" spans="1:17" x14ac:dyDescent="0.25">
      <c r="B12" s="43" t="s">
        <v>4</v>
      </c>
      <c r="P12" s="99" t="s">
        <v>5</v>
      </c>
    </row>
    <row r="13" spans="1:17" x14ac:dyDescent="0.25">
      <c r="B13" s="57" t="s">
        <v>6</v>
      </c>
    </row>
    <row r="14" spans="1:17" x14ac:dyDescent="0.25">
      <c r="B14" s="43" t="s">
        <v>7</v>
      </c>
      <c r="J14" s="99">
        <v>2</v>
      </c>
    </row>
    <row r="15" spans="1:17" x14ac:dyDescent="0.25">
      <c r="B15" s="43" t="s">
        <v>8</v>
      </c>
      <c r="J15" s="100">
        <v>0.5222</v>
      </c>
      <c r="K15" s="59">
        <f>IF(IF(J15&gt;0.1,J15+0.0001,J15) &lt;&gt; 0,_xlfn.CEILING.MATH(IF(J15&gt;0.1,J15+0.0001,J15)*10)/10,"")</f>
        <v>0.6</v>
      </c>
    </row>
    <row r="16" spans="1:17" ht="9" customHeight="1" x14ac:dyDescent="0.25">
      <c r="B16" s="43"/>
      <c r="J16" s="1"/>
      <c r="K16" s="59"/>
    </row>
    <row r="17" spans="2:28" x14ac:dyDescent="0.25">
      <c r="B17" s="43"/>
      <c r="F17" s="96"/>
      <c r="G17" s="96"/>
      <c r="H17" s="96"/>
      <c r="I17" s="97" t="s">
        <v>9</v>
      </c>
      <c r="J17" s="101">
        <f>Q1</f>
        <v>0.18</v>
      </c>
    </row>
    <row r="18" spans="2:28" x14ac:dyDescent="0.25">
      <c r="B18" s="43"/>
    </row>
    <row r="20" spans="2:28" x14ac:dyDescent="0.25">
      <c r="B20" s="81"/>
      <c r="C20" s="2"/>
      <c r="D20" s="2"/>
      <c r="E20" s="95" t="s">
        <v>10</v>
      </c>
      <c r="F20" s="2"/>
      <c r="G20" s="2"/>
      <c r="H20" s="2"/>
      <c r="I20" s="2"/>
      <c r="J20" s="2"/>
      <c r="K20" s="2"/>
      <c r="L20" s="2"/>
      <c r="M20" s="2"/>
      <c r="N20" s="2"/>
      <c r="O20" s="81"/>
    </row>
    <row r="21" spans="2:28" x14ac:dyDescent="0.25">
      <c r="B21" s="81"/>
      <c r="C21" s="2"/>
      <c r="D21" s="2"/>
      <c r="E21" s="3" t="s">
        <v>11</v>
      </c>
      <c r="F21" s="3">
        <v>0.2</v>
      </c>
      <c r="G21" s="3">
        <v>0.3</v>
      </c>
      <c r="H21" s="3">
        <v>0.4</v>
      </c>
      <c r="I21" s="3">
        <v>0.5</v>
      </c>
      <c r="J21" s="3">
        <v>0.6</v>
      </c>
      <c r="K21" s="3">
        <v>0.7</v>
      </c>
      <c r="L21" s="3">
        <v>0.8</v>
      </c>
      <c r="M21" s="3">
        <v>0.9</v>
      </c>
      <c r="N21" s="3">
        <v>1</v>
      </c>
      <c r="O21" s="81"/>
    </row>
    <row r="22" spans="2:28" x14ac:dyDescent="0.25">
      <c r="B22" s="81"/>
      <c r="C22" s="82"/>
      <c r="D22" s="3">
        <v>0</v>
      </c>
      <c r="E22" s="83">
        <v>5.0000000000000001E-3</v>
      </c>
      <c r="F22" s="84">
        <v>0.01</v>
      </c>
      <c r="G22" s="84">
        <v>0.02</v>
      </c>
      <c r="H22" s="84">
        <v>0.02</v>
      </c>
      <c r="I22" s="84">
        <v>0.03</v>
      </c>
      <c r="J22" s="84">
        <v>0.03</v>
      </c>
      <c r="K22" s="84">
        <v>0.04</v>
      </c>
      <c r="L22" s="84">
        <v>0.04</v>
      </c>
      <c r="M22" s="84">
        <v>0.05</v>
      </c>
      <c r="N22" s="84">
        <v>0.05</v>
      </c>
      <c r="O22" s="81"/>
    </row>
    <row r="23" spans="2:28" x14ac:dyDescent="0.25">
      <c r="B23" s="81"/>
      <c r="C23" s="85"/>
      <c r="D23" s="3">
        <v>1</v>
      </c>
      <c r="E23" s="84">
        <v>2.5000000000000001E-2</v>
      </c>
      <c r="F23" s="84">
        <v>0.05</v>
      </c>
      <c r="G23" s="84">
        <v>0.08</v>
      </c>
      <c r="H23" s="86">
        <v>0.1</v>
      </c>
      <c r="I23" s="86">
        <v>0.13</v>
      </c>
      <c r="J23" s="86">
        <v>0.15</v>
      </c>
      <c r="K23" s="86">
        <v>0.18</v>
      </c>
      <c r="L23" s="87">
        <v>0.2</v>
      </c>
      <c r="M23" s="87">
        <v>0.23</v>
      </c>
      <c r="N23" s="87">
        <v>0.25</v>
      </c>
      <c r="O23" s="81"/>
    </row>
    <row r="24" spans="2:28" x14ac:dyDescent="0.25">
      <c r="B24" s="81"/>
      <c r="C24" s="85"/>
      <c r="D24" s="3">
        <v>2</v>
      </c>
      <c r="E24" s="84">
        <v>3.5000000000000003E-2</v>
      </c>
      <c r="F24" s="84">
        <v>7.0000000000000007E-2</v>
      </c>
      <c r="G24" s="86">
        <v>0.11</v>
      </c>
      <c r="H24" s="86">
        <v>0.14000000000000001</v>
      </c>
      <c r="I24" s="86">
        <v>0.18</v>
      </c>
      <c r="J24" s="87">
        <v>0.21</v>
      </c>
      <c r="K24" s="87">
        <v>0.25</v>
      </c>
      <c r="L24" s="87">
        <v>0.28000000000000003</v>
      </c>
      <c r="M24" s="88">
        <v>0.32</v>
      </c>
      <c r="N24" s="88">
        <v>0.35</v>
      </c>
      <c r="O24" s="81"/>
    </row>
    <row r="25" spans="2:28" x14ac:dyDescent="0.25">
      <c r="B25" s="81"/>
      <c r="C25" s="85"/>
      <c r="D25" s="3">
        <v>3</v>
      </c>
      <c r="E25" s="84">
        <v>6.5000000000000002E-2</v>
      </c>
      <c r="F25" s="86">
        <v>0.13</v>
      </c>
      <c r="G25" s="86">
        <v>0.2</v>
      </c>
      <c r="H25" s="86">
        <v>0.26</v>
      </c>
      <c r="I25" s="88">
        <v>0.33</v>
      </c>
      <c r="J25" s="88">
        <v>0.39</v>
      </c>
      <c r="K25" s="89">
        <v>0.46</v>
      </c>
      <c r="L25" s="90">
        <v>0.52</v>
      </c>
      <c r="M25" s="90">
        <v>0.59</v>
      </c>
      <c r="N25" s="91">
        <v>0.65</v>
      </c>
      <c r="O25" s="81"/>
      <c r="R25" s="3"/>
      <c r="S25" s="3"/>
      <c r="T25" s="3"/>
      <c r="U25" s="1"/>
      <c r="V25" s="1"/>
      <c r="W25" s="1"/>
      <c r="X25" s="1"/>
      <c r="Y25" s="1"/>
      <c r="Z25" s="1"/>
      <c r="AA25" s="1"/>
    </row>
    <row r="26" spans="2:28" x14ac:dyDescent="0.25">
      <c r="B26" s="81"/>
      <c r="C26" s="85"/>
      <c r="D26" s="3">
        <v>4</v>
      </c>
      <c r="E26" s="84">
        <v>8.5000000000000006E-2</v>
      </c>
      <c r="F26" s="86">
        <v>0.17</v>
      </c>
      <c r="G26" s="86">
        <v>0.26</v>
      </c>
      <c r="H26" s="88">
        <v>0.34</v>
      </c>
      <c r="I26" s="89">
        <v>0.43</v>
      </c>
      <c r="J26" s="90">
        <v>0.51</v>
      </c>
      <c r="K26" s="91">
        <v>0.6</v>
      </c>
      <c r="L26" s="91">
        <v>0.68</v>
      </c>
      <c r="M26" s="92">
        <v>0.77</v>
      </c>
      <c r="N26" s="93">
        <v>0.85</v>
      </c>
      <c r="O26" s="81"/>
      <c r="R26" s="3"/>
      <c r="S26" s="3"/>
      <c r="T26" s="3"/>
      <c r="U26" s="1"/>
      <c r="V26" s="1"/>
      <c r="W26" s="1"/>
      <c r="X26" s="1"/>
      <c r="Y26" s="98"/>
      <c r="Z26" s="98"/>
      <c r="AA26" s="1"/>
      <c r="AB26" s="60"/>
    </row>
    <row r="27" spans="2:28" x14ac:dyDescent="0.25">
      <c r="B27" s="81"/>
      <c r="C27" s="85"/>
      <c r="D27" s="3">
        <v>5</v>
      </c>
      <c r="E27" s="86">
        <v>0.1</v>
      </c>
      <c r="F27" s="86">
        <v>0.2</v>
      </c>
      <c r="G27" s="88">
        <v>0.3</v>
      </c>
      <c r="H27" s="89">
        <v>0.4</v>
      </c>
      <c r="I27" s="90">
        <v>0.5</v>
      </c>
      <c r="J27" s="91">
        <v>0.6</v>
      </c>
      <c r="K27" s="92">
        <v>0.7</v>
      </c>
      <c r="L27" s="93">
        <v>0.8</v>
      </c>
      <c r="M27" s="94">
        <v>0.9</v>
      </c>
      <c r="N27" s="94">
        <v>1</v>
      </c>
      <c r="O27" s="81"/>
      <c r="T27" s="3"/>
      <c r="U27" s="1"/>
      <c r="V27" s="1"/>
      <c r="W27" s="1"/>
      <c r="X27" s="1"/>
      <c r="Y27" s="98"/>
      <c r="Z27" s="98"/>
    </row>
    <row r="28" spans="2:28" x14ac:dyDescent="0.25">
      <c r="T28" s="3"/>
      <c r="U28" s="1"/>
      <c r="V28" s="1"/>
      <c r="W28" s="1"/>
      <c r="X28" s="1"/>
      <c r="Y28" s="5"/>
      <c r="Z28" s="1"/>
    </row>
    <row r="29" spans="2:28" ht="5.0999999999999996" customHeight="1" x14ac:dyDescent="0.25">
      <c r="E29" s="51"/>
      <c r="F29" s="139" t="s">
        <v>12</v>
      </c>
      <c r="G29" s="139"/>
      <c r="H29" s="139"/>
      <c r="I29" s="139"/>
      <c r="J29" s="139"/>
      <c r="K29" s="139"/>
      <c r="T29" s="3"/>
      <c r="U29" s="1"/>
      <c r="V29" s="1"/>
      <c r="W29" s="1"/>
      <c r="X29" s="1"/>
      <c r="Y29" s="5"/>
      <c r="Z29" s="1"/>
    </row>
    <row r="30" spans="2:28" ht="5.0999999999999996" customHeight="1" x14ac:dyDescent="0.25">
      <c r="E30" s="50"/>
      <c r="F30" s="139"/>
      <c r="G30" s="139"/>
      <c r="H30" s="139"/>
      <c r="I30" s="139"/>
      <c r="J30" s="139"/>
      <c r="K30" s="139"/>
      <c r="T30" s="3"/>
      <c r="U30" s="1"/>
      <c r="V30" s="1"/>
      <c r="W30" s="1"/>
      <c r="X30" s="1"/>
      <c r="Y30" s="5"/>
      <c r="Z30" s="1"/>
    </row>
    <row r="31" spans="2:28" ht="5.0999999999999996" customHeight="1" x14ac:dyDescent="0.25">
      <c r="E31" s="49"/>
      <c r="F31" s="58"/>
      <c r="G31" s="1"/>
      <c r="H31" s="1"/>
      <c r="I31" s="1"/>
      <c r="J31" s="5"/>
      <c r="K31" s="1"/>
      <c r="T31" s="3"/>
      <c r="U31" s="1"/>
      <c r="V31" s="1"/>
      <c r="W31" s="1"/>
      <c r="X31" s="1"/>
      <c r="Y31" s="5"/>
      <c r="Z31" s="1"/>
    </row>
    <row r="32" spans="2:28" ht="5.0999999999999996" customHeight="1" x14ac:dyDescent="0.25">
      <c r="E32" s="48"/>
      <c r="F32" s="58"/>
      <c r="G32" s="1"/>
      <c r="H32" s="1"/>
      <c r="I32" s="1"/>
      <c r="J32" s="5"/>
      <c r="K32" s="1"/>
      <c r="T32" s="3"/>
      <c r="U32" s="1"/>
      <c r="V32" s="1"/>
      <c r="W32" s="1"/>
      <c r="X32" s="1"/>
      <c r="Y32" s="5"/>
      <c r="Z32" s="1"/>
    </row>
    <row r="33" spans="2:26" ht="5.0999999999999996" customHeight="1" x14ac:dyDescent="0.25">
      <c r="E33" s="47"/>
      <c r="F33" s="58"/>
      <c r="G33" s="1"/>
      <c r="H33" s="1"/>
      <c r="I33" s="1"/>
      <c r="J33" s="5"/>
      <c r="K33" s="1"/>
      <c r="T33" s="3"/>
      <c r="U33" s="1"/>
      <c r="V33" s="1"/>
      <c r="W33" s="1"/>
      <c r="X33" s="1"/>
      <c r="Y33" s="5"/>
      <c r="Z33" s="1"/>
    </row>
    <row r="34" spans="2:26" ht="5.0999999999999996" customHeight="1" x14ac:dyDescent="0.25">
      <c r="E34" s="46"/>
      <c r="F34" s="58"/>
      <c r="G34" s="1"/>
      <c r="H34" s="1"/>
      <c r="I34" s="1"/>
      <c r="J34" s="5"/>
      <c r="K34" s="1"/>
      <c r="T34" s="3"/>
      <c r="U34" s="1"/>
      <c r="V34" s="1"/>
      <c r="W34" s="1"/>
      <c r="X34" s="1"/>
      <c r="Y34" s="5"/>
      <c r="Z34" s="1"/>
    </row>
    <row r="35" spans="2:26" ht="5.0999999999999996" customHeight="1" x14ac:dyDescent="0.25">
      <c r="E35" s="52"/>
      <c r="F35" s="58"/>
      <c r="G35" s="1"/>
      <c r="H35" s="1"/>
      <c r="I35" s="1"/>
      <c r="J35" s="5"/>
      <c r="K35" s="1"/>
      <c r="T35" s="3"/>
      <c r="U35" s="1"/>
      <c r="V35" s="1"/>
      <c r="W35" s="1"/>
      <c r="X35" s="1"/>
      <c r="Y35" s="5"/>
      <c r="Z35" s="1"/>
    </row>
    <row r="36" spans="2:26" ht="5.0999999999999996" customHeight="1" x14ac:dyDescent="0.25">
      <c r="E36" s="45"/>
      <c r="F36" s="58"/>
      <c r="G36" s="1"/>
      <c r="H36" s="1"/>
      <c r="I36" s="1"/>
      <c r="J36" s="5"/>
      <c r="K36" s="1"/>
      <c r="T36" s="3"/>
      <c r="U36" s="1"/>
      <c r="V36" s="1"/>
      <c r="W36" s="1"/>
      <c r="X36" s="1"/>
      <c r="Y36" s="5"/>
      <c r="Z36" s="1"/>
    </row>
    <row r="37" spans="2:26" ht="5.0999999999999996" customHeight="1" x14ac:dyDescent="0.25">
      <c r="E37" s="53"/>
      <c r="F37" s="139" t="s">
        <v>13</v>
      </c>
      <c r="G37" s="139"/>
      <c r="H37" s="139"/>
      <c r="I37" s="139"/>
      <c r="J37" s="139"/>
      <c r="K37" s="1"/>
      <c r="T37" s="3"/>
      <c r="U37" s="1"/>
      <c r="V37" s="1"/>
      <c r="W37" s="1"/>
      <c r="X37" s="1"/>
      <c r="Y37" s="5"/>
      <c r="Z37" s="1"/>
    </row>
    <row r="38" spans="2:26" ht="5.0999999999999996" customHeight="1" x14ac:dyDescent="0.25">
      <c r="E38" s="54"/>
      <c r="F38" s="139"/>
      <c r="G38" s="139"/>
      <c r="H38" s="139"/>
      <c r="I38" s="139"/>
      <c r="J38" s="139"/>
      <c r="K38" s="1"/>
      <c r="T38" s="3"/>
      <c r="U38" s="1"/>
      <c r="V38" s="1"/>
      <c r="W38" s="1"/>
      <c r="X38" s="1"/>
      <c r="Y38" s="5"/>
      <c r="Z38" s="1"/>
    </row>
    <row r="39" spans="2:26" x14ac:dyDescent="0.25">
      <c r="T39" s="3"/>
      <c r="U39" s="1"/>
      <c r="V39" s="1"/>
      <c r="W39" s="1"/>
      <c r="X39" s="1"/>
      <c r="Y39" s="5"/>
      <c r="Z39" s="1"/>
    </row>
    <row r="40" spans="2:26" ht="14.45" customHeight="1" x14ac:dyDescent="0.25">
      <c r="B40" s="138" t="s">
        <v>14</v>
      </c>
      <c r="C40" s="138"/>
      <c r="D40" s="138"/>
      <c r="E40" s="138"/>
      <c r="F40" s="138"/>
      <c r="G40" s="138"/>
      <c r="H40" s="138"/>
      <c r="I40" s="138"/>
      <c r="J40" s="138"/>
      <c r="K40" s="138"/>
      <c r="L40" s="138"/>
      <c r="M40" s="138"/>
      <c r="N40" s="138"/>
      <c r="O40" s="138"/>
      <c r="P40" s="138"/>
      <c r="T40" s="3"/>
      <c r="U40" s="1"/>
      <c r="V40" s="1"/>
      <c r="W40" s="1"/>
      <c r="X40" s="1"/>
      <c r="Y40" s="5"/>
      <c r="Z40" s="1"/>
    </row>
    <row r="41" spans="2:26" x14ac:dyDescent="0.25">
      <c r="B41" s="138"/>
      <c r="C41" s="138"/>
      <c r="D41" s="138"/>
      <c r="E41" s="138"/>
      <c r="F41" s="138"/>
      <c r="G41" s="138"/>
      <c r="H41" s="138"/>
      <c r="I41" s="138"/>
      <c r="J41" s="138"/>
      <c r="K41" s="138"/>
      <c r="L41" s="138"/>
      <c r="M41" s="138"/>
      <c r="N41" s="138"/>
      <c r="O41" s="138"/>
      <c r="P41" s="138"/>
      <c r="T41" s="3"/>
      <c r="U41" s="1"/>
      <c r="V41" s="1"/>
      <c r="W41" s="1"/>
      <c r="X41" s="1"/>
      <c r="Y41" s="5"/>
      <c r="Z41" s="1"/>
    </row>
    <row r="42" spans="2:26" x14ac:dyDescent="0.25">
      <c r="B42" s="138"/>
      <c r="C42" s="138"/>
      <c r="D42" s="138"/>
      <c r="E42" s="138"/>
      <c r="F42" s="138"/>
      <c r="G42" s="138"/>
      <c r="H42" s="138"/>
      <c r="I42" s="138"/>
      <c r="J42" s="138"/>
      <c r="K42" s="138"/>
      <c r="L42" s="138"/>
      <c r="M42" s="138"/>
      <c r="N42" s="138"/>
      <c r="O42" s="138"/>
      <c r="P42" s="138"/>
      <c r="T42" s="3"/>
      <c r="U42" s="1"/>
      <c r="V42" s="1"/>
      <c r="W42" s="1"/>
      <c r="X42" s="1"/>
      <c r="Y42" s="5"/>
      <c r="Z42" s="1"/>
    </row>
    <row r="43" spans="2:26" x14ac:dyDescent="0.25">
      <c r="B43" s="138"/>
      <c r="C43" s="138"/>
      <c r="D43" s="138"/>
      <c r="E43" s="138"/>
      <c r="F43" s="138"/>
      <c r="G43" s="138"/>
      <c r="H43" s="138"/>
      <c r="I43" s="138"/>
      <c r="J43" s="138"/>
      <c r="K43" s="138"/>
      <c r="L43" s="138"/>
      <c r="M43" s="138"/>
      <c r="N43" s="138"/>
      <c r="O43" s="138"/>
      <c r="P43" s="138"/>
      <c r="T43" s="3"/>
      <c r="U43" s="1"/>
      <c r="V43" s="1"/>
      <c r="W43" s="1"/>
      <c r="X43" s="1"/>
      <c r="Y43" s="5"/>
      <c r="Z43" s="1"/>
    </row>
    <row r="44" spans="2:26" ht="14.45" customHeight="1" x14ac:dyDescent="0.25">
      <c r="B44" s="138" t="s">
        <v>15</v>
      </c>
      <c r="C44" s="138"/>
      <c r="D44" s="138"/>
      <c r="E44" s="138"/>
      <c r="F44" s="138"/>
      <c r="G44" s="138"/>
      <c r="H44" s="138"/>
      <c r="I44" s="138"/>
      <c r="J44" s="138"/>
      <c r="K44" s="138"/>
      <c r="L44" s="138"/>
      <c r="M44" s="138"/>
      <c r="N44" s="138"/>
      <c r="O44" s="138"/>
      <c r="P44" s="138"/>
    </row>
    <row r="45" spans="2:26" x14ac:dyDescent="0.25">
      <c r="B45" s="138"/>
      <c r="C45" s="138"/>
      <c r="D45" s="138"/>
      <c r="E45" s="138"/>
      <c r="F45" s="138"/>
      <c r="G45" s="138"/>
      <c r="H45" s="138"/>
      <c r="I45" s="138"/>
      <c r="J45" s="138"/>
      <c r="K45" s="138"/>
      <c r="L45" s="138"/>
      <c r="M45" s="138"/>
      <c r="N45" s="138"/>
      <c r="O45" s="138"/>
      <c r="P45" s="138"/>
    </row>
    <row r="46" spans="2:26" x14ac:dyDescent="0.25">
      <c r="B46" s="138"/>
      <c r="C46" s="138"/>
      <c r="D46" s="138"/>
      <c r="E46" s="138"/>
      <c r="F46" s="138"/>
      <c r="G46" s="138"/>
      <c r="H46" s="138"/>
      <c r="I46" s="138"/>
      <c r="J46" s="138"/>
      <c r="K46" s="138"/>
      <c r="L46" s="138"/>
      <c r="M46" s="138"/>
      <c r="N46" s="138"/>
      <c r="O46" s="138"/>
      <c r="P46" s="138"/>
    </row>
    <row r="47" spans="2:26" x14ac:dyDescent="0.25">
      <c r="B47" s="138"/>
      <c r="C47" s="138"/>
      <c r="D47" s="138"/>
      <c r="E47" s="138"/>
      <c r="F47" s="138"/>
      <c r="G47" s="138"/>
      <c r="H47" s="138"/>
      <c r="I47" s="138"/>
      <c r="J47" s="138"/>
      <c r="K47" s="138"/>
      <c r="L47" s="138"/>
      <c r="M47" s="138"/>
      <c r="N47" s="138"/>
      <c r="O47" s="138"/>
      <c r="P47" s="138"/>
    </row>
    <row r="48" spans="2:26" x14ac:dyDescent="0.25">
      <c r="B48" s="138"/>
      <c r="C48" s="138"/>
      <c r="D48" s="138"/>
      <c r="E48" s="138"/>
      <c r="F48" s="138"/>
      <c r="G48" s="138"/>
      <c r="H48" s="138"/>
      <c r="I48" s="138"/>
      <c r="J48" s="138"/>
      <c r="K48" s="138"/>
      <c r="L48" s="138"/>
      <c r="M48" s="138"/>
      <c r="N48" s="138"/>
      <c r="O48" s="138"/>
      <c r="P48" s="138"/>
    </row>
    <row r="49" spans="2:16" ht="3.75" customHeight="1" x14ac:dyDescent="0.25">
      <c r="B49" s="138"/>
      <c r="C49" s="138"/>
      <c r="D49" s="138"/>
      <c r="E49" s="138"/>
      <c r="F49" s="138"/>
      <c r="G49" s="138"/>
      <c r="H49" s="138"/>
      <c r="I49" s="138"/>
      <c r="J49" s="138"/>
      <c r="K49" s="138"/>
      <c r="L49" s="138"/>
      <c r="M49" s="138"/>
      <c r="N49" s="138"/>
      <c r="O49" s="138"/>
      <c r="P49" s="138"/>
    </row>
  </sheetData>
  <sheetProtection algorithmName="SHA-512" hashValue="YAQc7lZIjKpS3//v6Pw82bumEG0TrSixyzVqAM9ra11cR3Uh5lTJlFBaEmOiFe7mYjDussyyxiYyfYtxfUXdCA==" saltValue="FIz7CHWY/buVB9xIhggNRQ==" spinCount="100000" sheet="1" objects="1" scenarios="1"/>
  <mergeCells count="7">
    <mergeCell ref="B2:O2"/>
    <mergeCell ref="B3:O3"/>
    <mergeCell ref="B44:P49"/>
    <mergeCell ref="F29:K30"/>
    <mergeCell ref="F37:J38"/>
    <mergeCell ref="B6:P10"/>
    <mergeCell ref="B40:P43"/>
  </mergeCells>
  <dataValidations count="2">
    <dataValidation type="list" allowBlank="1" showInputMessage="1" showErrorMessage="1" sqref="P12" xr:uid="{1A234C5B-7902-4C77-BBCE-AB5497365178}">
      <formula1>"Yes, No"</formula1>
    </dataValidation>
    <dataValidation type="list" allowBlank="1" showInputMessage="1" showErrorMessage="1" sqref="J14" xr:uid="{AF33F802-B1CA-492C-A039-E94676915CA9}">
      <formula1>"1, 2, 3, 4, 5"</formula1>
    </dataValidation>
  </dataValidations>
  <printOptions horizontalCentered="1"/>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c33cc4ef-d56c-478f-85e4-6962296c13c7" xsi:nil="true"/>
    <TaxCatchAll xmlns="61abb2d1-028d-446e-afe2-d94cc962403f" xsi:nil="true"/>
    <Notes xmlns="c33cc4ef-d56c-478f-85e4-6962296c13c7">Password: WAFWA. Posted Publically</Notes>
    <lcf76f155ced4ddcb4097134ff3c332f xmlns="c33cc4ef-d56c-478f-85e4-6962296c13c7">
      <Terms xmlns="http://schemas.microsoft.com/office/infopath/2007/PartnerControls"/>
    </lcf76f155ced4ddcb4097134ff3c332f>
    <Thumbnail xmlns="c33cc4ef-d56c-478f-85e4-6962296c13c7" xsi:nil="true"/>
  </documentManagement>
</p:properties>
</file>

<file path=customXml/item3.xml>��< ? x m l   v e r s i o n = " 1 . 0 "   e n c o d i n g = " u t f - 1 6 " ? > < D a t a M a s h u p   x m l n s = " h t t p : / / s c h e m a s . m i c r o s o f t . c o m / D a t a M a s h u p " > A A A A A B Q D A A B Q S w M E F A A C A A g A i U k / V A 4 L b N C k A A A A 9 g A A A B I A H A B D b 2 5 m a W c v U G F j a 2 F n Z S 5 4 b W w g o h g A K K A U A A A A A A A A A A A A A A A A A A A A A A A A A A A A h Y 9 B D o I w F E S v Q r q n L W i M I Z + y c C u J C d G 4 b W q F R v g Y W i x 3 c + G R v I I Y R d 2 5 n J k 3 y c z 9 e o N s a O r g o j t r W k x J R D k J N K r 2 Y L B M S e + O 4 Z J k A j Z S n W S p g x F G m w z W p K R y 7 p w w 5 r 2 n f k b b r m Q x 5 x H b 5 + t C V b q R o U H r J C p N P q 3 D / x Y R s H u N E T G N O K e L + b g J 2 G R C b v A L x G P 2 T H 9 M W P W 1 6 z s t N I b b A t g k g b 0 / i A d Q S w M E F A A C A A g A i U k / 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l J P 1 Q o i k e 4 D g A A A B E A A A A T A B w A R m 9 y b X V s Y X M v U 2 V j d G l v b j E u b S C i G A A o o B Q A A A A A A A A A A A A A A A A A A A A A A A A A A A A r T k 0 u y c z P U w i G 0 I b W A F B L A Q I t A B Q A A g A I A I l J P 1 Q O C 2 z Q p A A A A P Y A A A A S A A A A A A A A A A A A A A A A A A A A A A B D b 2 5 m a W c v U G F j a 2 F n Z S 5 4 b W x Q S w E C L Q A U A A I A C A C J S T 9 U D 8 r p q 6 Q A A A D p A A A A E w A A A A A A A A A A A A A A A A D w A A A A W 0 N v b n R l b n R f V H l w Z X N d L n h t b F B L A Q I t A B Q A A g A I A I l J P 1 Q 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C q L E x 2 R Y 8 R J M W R / K B f g P Z A A A A A A I A A A A A A B B m A A A A A Q A A I A A A A K l p m m P Q Y K 3 B 3 T T + y F X v f I G D J R r X c X s E H I f O 6 p o R 9 J k V A A A A A A 6 A A A A A A g A A I A A A A F c 6 e G x n h M S D B p S 3 3 F 8 x 0 1 3 n 5 8 7 Q O G a I R Z / + 3 / k 6 K x 1 f U A A A A B n d t l x m w I U n P Z x x W 7 D d 3 X G V c o 2 R F z n a 3 F N X n 0 y O F Y W r 1 J f F f 7 r m H i B 4 U w a K p n q / p w p K / 2 + d Q G d z l n f Q d i W A U 2 u D h O m + 0 C a q h R A q J y Y H I n 2 N Q A A A A H n 6 y R C L u I b 0 x B + U / i R C n R k C K R 9 N w 5 G V T V Q x 8 e 9 Q L e e 9 + o y I b o j W Q A C I B D D Z 0 6 t L X z r H k W X 9 H 1 V 0 g m e Q / W D 8 x t 8 = < / D a t a M a s h u p > 
</file>

<file path=customXml/item4.xml><?xml version="1.0" encoding="utf-8"?>
<ct:contentTypeSchema xmlns:ct="http://schemas.microsoft.com/office/2006/metadata/contentType" xmlns:ma="http://schemas.microsoft.com/office/2006/metadata/properties/metaAttributes" ct:_="" ma:_="" ma:contentTypeName="Document" ma:contentTypeID="0x010100FE0537210C16F049B5ABFDE815AE602D" ma:contentTypeVersion="20" ma:contentTypeDescription="Create a new document." ma:contentTypeScope="" ma:versionID="480bc65f38497331e3fc479af2fd5d5b">
  <xsd:schema xmlns:xsd="http://www.w3.org/2001/XMLSchema" xmlns:xs="http://www.w3.org/2001/XMLSchema" xmlns:p="http://schemas.microsoft.com/office/2006/metadata/properties" xmlns:ns2="61abb2d1-028d-446e-afe2-d94cc962403f" xmlns:ns3="c33cc4ef-d56c-478f-85e4-6962296c13c7" targetNamespace="http://schemas.microsoft.com/office/2006/metadata/properties" ma:root="true" ma:fieldsID="ae73d74c01597a16a4398f9009bb35eb" ns2:_="" ns3:_="">
    <xsd:import namespace="61abb2d1-028d-446e-afe2-d94cc962403f"/>
    <xsd:import namespace="c33cc4ef-d56c-478f-85e4-6962296c13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Status" minOccurs="0"/>
                <xsd:element ref="ns3:Notes" minOccurs="0"/>
                <xsd:element ref="ns3:Thumbnai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abb2d1-028d-446e-afe2-d94cc962403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1c20d7d2-f0b6-472c-9db1-b2c36b429874}" ma:internalName="TaxCatchAll" ma:showField="CatchAllData" ma:web="61abb2d1-028d-446e-afe2-d94cc96240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3cc4ef-d56c-478f-85e4-6962296c13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9f96ae9-7a52-4024-bbab-4a43f2f7249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Status" ma:index="21" nillable="true" ma:displayName="Status" ma:format="RadioButtons" ma:internalName="Status">
      <xsd:simpleType>
        <xsd:restriction base="dms:Choice">
          <xsd:enumeration value="Active"/>
          <xsd:enumeration value="Inactive"/>
          <xsd:enumeration value="Suspended"/>
          <xsd:enumeration value="Bankruptcy"/>
          <xsd:enumeration value="Archive"/>
          <xsd:enumeration value="Terminated"/>
        </xsd:restriction>
      </xsd:simpleType>
    </xsd:element>
    <xsd:element name="Notes" ma:index="22" nillable="true" ma:displayName="Notes" ma:format="Dropdown" ma:internalName="Notes">
      <xsd:simpleType>
        <xsd:restriction base="dms:Text">
          <xsd:maxLength value="50"/>
        </xsd:restriction>
      </xsd:simpleType>
    </xsd:element>
    <xsd:element name="Thumbnail" ma:index="23" nillable="true" ma:displayName="Thumbnail" ma:format="Thumbnail" ma:internalName="Thumbnail">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90FE6F-179B-4777-B9A3-8DC77F5087AB}">
  <ds:schemaRefs>
    <ds:schemaRef ds:uri="http://schemas.microsoft.com/sharepoint/v3/contenttype/forms"/>
  </ds:schemaRefs>
</ds:datastoreItem>
</file>

<file path=customXml/itemProps2.xml><?xml version="1.0" encoding="utf-8"?>
<ds:datastoreItem xmlns:ds="http://schemas.openxmlformats.org/officeDocument/2006/customXml" ds:itemID="{4DE0E180-2C6F-4E3F-8562-B11558E3CF2B}">
  <ds:schemaRefs>
    <ds:schemaRef ds:uri="http://schemas.microsoft.com/office/2006/metadata/properties"/>
    <ds:schemaRef ds:uri="http://schemas.microsoft.com/office/infopath/2007/PartnerControls"/>
    <ds:schemaRef ds:uri="c33cc4ef-d56c-478f-85e4-6962296c13c7"/>
    <ds:schemaRef ds:uri="61abb2d1-028d-446e-afe2-d94cc962403f"/>
  </ds:schemaRefs>
</ds:datastoreItem>
</file>

<file path=customXml/itemProps3.xml><?xml version="1.0" encoding="utf-8"?>
<ds:datastoreItem xmlns:ds="http://schemas.openxmlformats.org/officeDocument/2006/customXml" ds:itemID="{5B392D2E-7E69-4620-AFB3-AAF7D8821E33}">
  <ds:schemaRefs>
    <ds:schemaRef ds:uri="http://schemas.microsoft.com/DataMashup"/>
  </ds:schemaRefs>
</ds:datastoreItem>
</file>

<file path=customXml/itemProps4.xml><?xml version="1.0" encoding="utf-8"?>
<ds:datastoreItem xmlns:ds="http://schemas.openxmlformats.org/officeDocument/2006/customXml" ds:itemID="{26E9DB33-6315-4521-B412-12EFBFD057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abb2d1-028d-446e-afe2-d94cc962403f"/>
    <ds:schemaRef ds:uri="c33cc4ef-d56c-478f-85e4-6962296c13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2023 Mitigation Fee</vt:lpstr>
      <vt:lpstr>2026 Mitigation Fee</vt:lpstr>
      <vt:lpstr>2026 Conservation Payment</vt:lpstr>
      <vt:lpstr>2026 Remediation Fee</vt:lpstr>
      <vt:lpstr>HEG Estimate Tool</vt:lpstr>
      <vt:lpstr>'HEG Estimate Tool'!Print_Area</vt:lpstr>
    </vt:vector>
  </TitlesOfParts>
  <Manager/>
  <Company>Western Association of Fish and Wildlife Agencies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Chanda Pettie</dc:creator>
  <cp:keywords/>
  <dc:description/>
  <cp:lastModifiedBy>Chanda Pettie</cp:lastModifiedBy>
  <cp:revision/>
  <cp:lastPrinted>2025-07-15T14:03:35Z</cp:lastPrinted>
  <dcterms:created xsi:type="dcterms:W3CDTF">2020-04-07T17:52:34Z</dcterms:created>
  <dcterms:modified xsi:type="dcterms:W3CDTF">2026-01-28T16:30:59Z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0x010100FE0537210C16F049B5ABFDE815AE602D</vt:lpwstr>
  </property>
  <property fmtid="{D5CDD505-2E9C-101B-9397-08002B2CF9AE}" pid="3" name="MediaServiceImageTags">
    <vt:lpwstr/>
  </property>
</Properties>
</file>